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aredStrings+xml" PartName="/xl/sharedStrings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worksheet+xml" PartName="/xl/worksheets/sheet2.xml"/>
  <Override ContentType="application/vnd.openxmlformats-officedocument.spreadsheetml.worksheet+xml" PartName="/xl/worksheets/sheet1.xml"/>
  <Override ContentType="application/vnd.openxmlformats-package.core-properties+xml" PartName="/docProps/core.xml"/>
</Types>
</file>

<file path=_rels/.rels><?xml version="1.0" encoding="UTF-8" standalone="yes"?><Relationships xmlns="http://schemas.openxmlformats.org/package/2006/relationships"><Relationship Id="rId2" Type="http://schemas.openxmlformats.org/officeDocument/2006/relationships/officeDocument" Target="xl/workbook.xml"/><Relationship Id="rId1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Listas" sheetId="1" r:id="rId4"/>
    <sheet state="visible" name="Bitacora 2.0" sheetId="2" r:id="rId5"/>
  </sheets>
  <definedNames/>
  <calcPr/>
</workbook>
</file>

<file path=xl/sharedStrings.xml><?xml version="1.0" encoding="utf-8"?>
<sst xmlns="http://schemas.openxmlformats.org/spreadsheetml/2006/main" count="51" uniqueCount="47">
  <si>
    <t>Enero</t>
  </si>
  <si>
    <t xml:space="preserve">Compra </t>
  </si>
  <si>
    <t>IC MARKETS</t>
  </si>
  <si>
    <t>TOMADA</t>
  </si>
  <si>
    <t>Febrero</t>
  </si>
  <si>
    <t>Venta</t>
  </si>
  <si>
    <t>ZUMA FX</t>
  </si>
  <si>
    <t>CERRADA</t>
  </si>
  <si>
    <t>Marzo</t>
  </si>
  <si>
    <t>PEPPERSTONE</t>
  </si>
  <si>
    <t>ASEGURADA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</si>
  <si>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</si>
  <si>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</si>
  <si>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</si>
  <si>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</si>
  <si>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</si>
  <si>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</si>
  <si>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</si>
  <si>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</si>
  <si>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</si>
  <si>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Broker</t>
  </si>
  <si>
    <t>Deposito (USD)</t>
  </si>
  <si>
    <t xml:space="preserve">Riesgo </t>
  </si>
  <si>
    <t>SEMANA 1</t>
  </si>
  <si>
    <t>Saldo Actual</t>
  </si>
  <si>
    <t>Saldo Final bruto</t>
  </si>
  <si>
    <t>Saldo Final real</t>
  </si>
  <si>
    <t>Resultado final descontando todas las comisiones</t>
  </si>
  <si>
    <t>Porcentaje crecimiento</t>
  </si>
  <si>
    <t>N°</t>
  </si>
  <si>
    <t>Activo</t>
  </si>
  <si>
    <t>Tipo Orden</t>
  </si>
  <si>
    <t>Mes</t>
  </si>
  <si>
    <t>Precio de entrada</t>
  </si>
  <si>
    <t>Stop Loss</t>
  </si>
  <si>
    <t>Apalancamiento
%</t>
  </si>
  <si>
    <t>Puntos 
Stop Loss</t>
  </si>
  <si>
    <t>Capital Actual</t>
  </si>
  <si>
    <t>Riesgo por operación</t>
  </si>
  <si>
    <t>Volumen por operación</t>
  </si>
  <si>
    <t>Aprobación</t>
  </si>
  <si>
    <t>Actualización Diana (%)</t>
  </si>
  <si>
    <t>Estado</t>
  </si>
  <si>
    <t>Mover Stop Loss</t>
  </si>
  <si>
    <t>Resultado (USD)</t>
  </si>
  <si>
    <t>Recomendación</t>
  </si>
  <si>
    <t>facebook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</si>
</sst>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* #,##0.00_-;\-&quot;$&quot;* #,##0.00_-;_-&quot;$&quot;* &quot;-&quot;_-;_-@"/>
  </numFmts>
  <fonts count="5">
    <font>
      <sz val="10.0"/>
      <color rgb="FF000000"/>
      <name val="Arial"/>
    </font>
    <font>
      <color rgb="FF000000"/>
      <name val="Arial"/>
    </font>
    <font/>
    <font>
      <b/>
      <sz val="10.0"/>
      <color rgb="FF000000"/>
      <name val="Arial"/>
    </font>
    <font>
      <sz val="10.0"/>
      <color rgb="FFFF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</fills>
  <borders count="33">
    <border/>
    <border>
      <left style="medium">
        <color rgb="FF000000"/>
      </left>
      <top style="medium">
        <color rgb="FF000000"/>
      </top>
      <bottom style="hair">
        <color rgb="FF000000"/>
      </bottom>
    </border>
    <border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top style="hair">
        <color rgb="FF000000"/>
      </top>
      <bottom style="hair">
        <color rgb="FF000000"/>
      </bottom>
    </border>
    <border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hair">
        <color rgb="FF000000"/>
      </bottom>
    </border>
    <border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top style="medium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medium">
        <color rgb="FF000000"/>
      </right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medium">
        <color rgb="FF000000"/>
      </right>
      <top style="hair">
        <color rgb="FF000000"/>
      </top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0" numFmtId="2" xfId="0" applyFont="1" applyNumberFormat="1"/>
    <xf borderId="0" fillId="0" fontId="0" numFmtId="0" xfId="0" applyFont="1"/>
    <xf borderId="0" fillId="0" fontId="0" numFmtId="0" xfId="0" applyAlignment="1" applyFont="1">
      <alignment horizontal="center" vertical="center"/>
    </xf>
    <xf borderId="1" fillId="2" fontId="0" numFmtId="0" xfId="0" applyAlignment="1" applyBorder="1" applyFill="1" applyFont="1">
      <alignment horizontal="left" vertical="center"/>
    </xf>
    <xf borderId="2" fillId="0" fontId="2" numFmtId="0" xfId="0" applyBorder="1" applyFont="1"/>
    <xf borderId="1" fillId="2" fontId="3" numFmtId="0" xfId="0" applyAlignment="1" applyBorder="1" applyFont="1">
      <alignment horizontal="center"/>
    </xf>
    <xf borderId="3" fillId="0" fontId="0" numFmtId="0" xfId="0" applyAlignment="1" applyBorder="1" applyFont="1">
      <alignment horizontal="left" vertical="center"/>
    </xf>
    <xf borderId="4" fillId="0" fontId="2" numFmtId="0" xfId="0" applyBorder="1" applyFont="1"/>
    <xf borderId="3" fillId="0" fontId="0" numFmtId="164" xfId="0" applyAlignment="1" applyBorder="1" applyFont="1" applyNumberFormat="1">
      <alignment horizontal="center"/>
    </xf>
    <xf borderId="5" fillId="0" fontId="0" numFmtId="0" xfId="0" applyAlignment="1" applyBorder="1" applyFont="1">
      <alignment horizontal="left" vertical="center"/>
    </xf>
    <xf borderId="6" fillId="0" fontId="2" numFmtId="0" xfId="0" applyBorder="1" applyFont="1"/>
    <xf borderId="5" fillId="0" fontId="0" numFmtId="9" xfId="0" applyAlignment="1" applyBorder="1" applyFont="1" applyNumberFormat="1">
      <alignment horizontal="center" vertical="center"/>
    </xf>
    <xf borderId="0" fillId="0" fontId="0" numFmtId="0" xfId="0" applyAlignment="1" applyFont="1">
      <alignment horizontal="left" vertical="center"/>
    </xf>
    <xf borderId="0" fillId="0" fontId="0" numFmtId="9" xfId="0" applyAlignment="1" applyFont="1" applyNumberFormat="1">
      <alignment horizontal="center" vertical="center"/>
    </xf>
    <xf borderId="7" fillId="2" fontId="0" numFmtId="0" xfId="0" applyAlignment="1" applyBorder="1" applyFont="1">
      <alignment horizontal="center" vertical="center"/>
    </xf>
    <xf borderId="8" fillId="0" fontId="2" numFmtId="0" xfId="0" applyBorder="1" applyFont="1"/>
    <xf borderId="9" fillId="0" fontId="2" numFmtId="0" xfId="0" applyBorder="1" applyFont="1"/>
    <xf borderId="1" fillId="0" fontId="0" numFmtId="0" xfId="0" applyAlignment="1" applyBorder="1" applyFont="1">
      <alignment horizontal="left" vertical="center"/>
    </xf>
    <xf borderId="10" fillId="0" fontId="2" numFmtId="0" xfId="0" applyBorder="1" applyFont="1"/>
    <xf borderId="11" fillId="0" fontId="2" numFmtId="0" xfId="0" applyBorder="1" applyFont="1"/>
    <xf borderId="12" fillId="0" fontId="0" numFmtId="164" xfId="0" applyAlignment="1" applyBorder="1" applyFont="1" applyNumberFormat="1">
      <alignment horizontal="center"/>
    </xf>
    <xf borderId="13" fillId="0" fontId="2" numFmtId="0" xfId="0" applyBorder="1" applyFont="1"/>
    <xf borderId="14" fillId="0" fontId="2" numFmtId="0" xfId="0" applyBorder="1" applyFont="1"/>
    <xf borderId="15" fillId="0" fontId="0" numFmtId="164" xfId="0" applyAlignment="1" applyBorder="1" applyFont="1" applyNumberFormat="1">
      <alignment horizontal="center"/>
    </xf>
    <xf borderId="0" fillId="0" fontId="4" numFmtId="0" xfId="0" applyFont="1"/>
    <xf borderId="16" fillId="0" fontId="2" numFmtId="0" xfId="0" applyBorder="1" applyFont="1"/>
    <xf borderId="17" fillId="0" fontId="2" numFmtId="0" xfId="0" applyBorder="1" applyFont="1"/>
    <xf borderId="18" fillId="0" fontId="0" numFmtId="9" xfId="0" applyAlignment="1" applyBorder="1" applyFont="1" applyNumberFormat="1">
      <alignment horizontal="center"/>
    </xf>
    <xf borderId="19" fillId="2" fontId="0" numFmtId="0" xfId="0" applyAlignment="1" applyBorder="1" applyFont="1">
      <alignment horizontal="center" vertical="center"/>
    </xf>
    <xf borderId="19" fillId="2" fontId="0" numFmtId="0" xfId="0" applyAlignment="1" applyBorder="1" applyFont="1">
      <alignment horizontal="center" shrinkToFit="0" vertical="center" wrapText="1"/>
    </xf>
    <xf borderId="0" fillId="2" fontId="0" numFmtId="0" xfId="0" applyAlignment="1" applyFont="1">
      <alignment horizontal="center" vertical="center"/>
    </xf>
    <xf borderId="20" fillId="0" fontId="2" numFmtId="0" xfId="0" applyBorder="1" applyFont="1"/>
    <xf borderId="21" fillId="0" fontId="0" numFmtId="0" xfId="0" applyAlignment="1" applyBorder="1" applyFont="1">
      <alignment horizontal="center" vertical="center"/>
    </xf>
    <xf borderId="22" fillId="0" fontId="0" numFmtId="0" xfId="0" applyBorder="1" applyFont="1"/>
    <xf borderId="22" fillId="0" fontId="0" numFmtId="0" xfId="0" applyAlignment="1" applyBorder="1" applyFont="1">
      <alignment horizontal="center"/>
    </xf>
    <xf borderId="22" fillId="0" fontId="0" numFmtId="2" xfId="0" applyAlignment="1" applyBorder="1" applyFont="1" applyNumberFormat="1">
      <alignment horizontal="center" vertical="center"/>
    </xf>
    <xf borderId="22" fillId="0" fontId="0" numFmtId="1" xfId="0" applyAlignment="1" applyBorder="1" applyFont="1" applyNumberFormat="1">
      <alignment horizontal="center" vertical="center"/>
    </xf>
    <xf borderId="22" fillId="0" fontId="0" numFmtId="2" xfId="0" applyAlignment="1" applyBorder="1" applyFont="1" applyNumberFormat="1">
      <alignment horizontal="center" readingOrder="0" vertical="center"/>
    </xf>
    <xf borderId="22" fillId="0" fontId="0" numFmtId="164" xfId="0" applyBorder="1" applyFont="1" applyNumberFormat="1"/>
    <xf borderId="23" fillId="0" fontId="0" numFmtId="0" xfId="0" applyBorder="1" applyFont="1"/>
    <xf borderId="24" fillId="0" fontId="0" numFmtId="0" xfId="0" applyAlignment="1" applyBorder="1" applyFont="1">
      <alignment horizontal="center" vertical="center"/>
    </xf>
    <xf borderId="25" fillId="0" fontId="0" numFmtId="0" xfId="0" applyBorder="1" applyFont="1"/>
    <xf borderId="25" fillId="0" fontId="0" numFmtId="0" xfId="0" applyAlignment="1" applyBorder="1" applyFont="1">
      <alignment horizontal="center"/>
    </xf>
    <xf borderId="25" fillId="0" fontId="0" numFmtId="2" xfId="0" applyAlignment="1" applyBorder="1" applyFont="1" applyNumberFormat="1">
      <alignment horizontal="center" vertical="center"/>
    </xf>
    <xf borderId="25" fillId="0" fontId="0" numFmtId="1" xfId="0" applyAlignment="1" applyBorder="1" applyFont="1" applyNumberFormat="1">
      <alignment horizontal="center" vertical="center"/>
    </xf>
    <xf borderId="25" fillId="0" fontId="0" numFmtId="164" xfId="0" applyBorder="1" applyFont="1" applyNumberFormat="1"/>
    <xf borderId="26" fillId="0" fontId="0" numFmtId="0" xfId="0" applyBorder="1" applyFont="1"/>
    <xf borderId="25" fillId="0" fontId="0" numFmtId="0" xfId="0" applyAlignment="1" applyBorder="1" applyFont="1">
      <alignment vertical="center"/>
    </xf>
    <xf borderId="25" fillId="0" fontId="0" numFmtId="0" xfId="0" applyAlignment="1" applyBorder="1" applyFont="1">
      <alignment horizontal="center" vertical="center"/>
    </xf>
    <xf borderId="25" fillId="0" fontId="0" numFmtId="164" xfId="0" applyAlignment="1" applyBorder="1" applyFont="1" applyNumberFormat="1">
      <alignment vertical="center"/>
    </xf>
    <xf borderId="26" fillId="0" fontId="0" numFmtId="0" xfId="0" applyAlignment="1" applyBorder="1" applyFont="1">
      <alignment vertical="center"/>
    </xf>
    <xf borderId="0" fillId="0" fontId="0" numFmtId="0" xfId="0" applyAlignment="1" applyFont="1">
      <alignment vertical="center"/>
    </xf>
    <xf borderId="27" fillId="0" fontId="0" numFmtId="0" xfId="0" applyAlignment="1" applyBorder="1" applyFont="1">
      <alignment horizontal="center" vertical="center"/>
    </xf>
    <xf borderId="28" fillId="0" fontId="0" numFmtId="0" xfId="0" applyAlignment="1" applyBorder="1" applyFont="1">
      <alignment vertical="center"/>
    </xf>
    <xf borderId="28" fillId="0" fontId="0" numFmtId="0" xfId="0" applyAlignment="1" applyBorder="1" applyFont="1">
      <alignment horizontal="center" vertical="center"/>
    </xf>
    <xf borderId="28" fillId="0" fontId="0" numFmtId="2" xfId="0" applyAlignment="1" applyBorder="1" applyFont="1" applyNumberFormat="1">
      <alignment horizontal="center" vertical="center"/>
    </xf>
    <xf borderId="28" fillId="0" fontId="0" numFmtId="1" xfId="0" applyAlignment="1" applyBorder="1" applyFont="1" applyNumberFormat="1">
      <alignment horizontal="center" vertical="center"/>
    </xf>
    <xf borderId="28" fillId="0" fontId="0" numFmtId="164" xfId="0" applyAlignment="1" applyBorder="1" applyFont="1" applyNumberFormat="1">
      <alignment vertical="center"/>
    </xf>
    <xf borderId="29" fillId="0" fontId="0" numFmtId="0" xfId="0" applyAlignment="1" applyBorder="1" applyFont="1">
      <alignment vertical="center"/>
    </xf>
    <xf borderId="30" fillId="0" fontId="0" numFmtId="0" xfId="0" applyAlignment="1" applyBorder="1" applyFont="1">
      <alignment horizontal="center" vertical="center"/>
    </xf>
    <xf borderId="31" fillId="0" fontId="0" numFmtId="0" xfId="0" applyBorder="1" applyFont="1"/>
    <xf borderId="31" fillId="0" fontId="0" numFmtId="0" xfId="0" applyAlignment="1" applyBorder="1" applyFont="1">
      <alignment horizontal="center"/>
    </xf>
    <xf borderId="31" fillId="0" fontId="0" numFmtId="2" xfId="0" applyAlignment="1" applyBorder="1" applyFont="1" applyNumberFormat="1">
      <alignment horizontal="center" vertical="center"/>
    </xf>
    <xf borderId="31" fillId="0" fontId="0" numFmtId="1" xfId="0" applyAlignment="1" applyBorder="1" applyFont="1" applyNumberFormat="1">
      <alignment horizontal="center" vertical="center"/>
    </xf>
    <xf borderId="31" fillId="0" fontId="0" numFmtId="164" xfId="0" applyBorder="1" applyFont="1" applyNumberFormat="1"/>
    <xf borderId="32" fillId="0" fontId="0" numFmtId="0" xfId="0" applyBorder="1" applyFont="1"/>
    <xf borderId="0" fillId="0" fontId="0" numFmtId="0" xfId="0" applyAlignment="1" applyFont="1">
      <alignment horizontal="center"/>
    </xf>
    <xf borderId="0" fillId="0" fontId="0" numFmtId="2" xfId="0" applyAlignment="1" applyFont="1" applyNumberFormat="1">
      <alignment horizontal="center" vertical="center"/>
    </xf>
    <xf borderId="0" fillId="0" fontId="0" numFmtId="9" xfId="0" applyFont="1" applyNumberFormat="1"/>
  </cellXfs>
  <cellStyles count="1">
    <cellStyle xfId="0" name="Normal" builtinId="0"/>
  </cellStyles>
  <dxfs count="2">
    <dxf>
      <font>
        <color rgb="FF006100"/>
      </font>
      <fill>
        <patternFill patternType="solid">
          <fgColor rgb="FFC6EFCE"/>
          <bgColor rgb="FFC6EFCE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5" Type="http://schemas.openxmlformats.org/officeDocument/2006/relationships/worksheet" Target="worksheets/sheet2.xml"/><Relationship Id="rId4" Type="http://schemas.openxmlformats.org/officeDocument/2006/relationships/worksheet" Target="worksheets/sheet1.xml"/><Relationship Id="rId3" Type="http://schemas.openxmlformats.org/officeDocument/2006/relationships/sharedStrings" Target="sharedStrings.xml"/><Relationship Id="rId2" Type="http://schemas.openxmlformats.org/officeDocument/2006/relationships/styles" Target="styles.xml"/><Relationship Id="rId1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10.71"/>
    <col customWidth="1" min="3" max="3" width="15.71"/>
    <col customWidth="1" min="4" max="5" width="13.29"/>
    <col customWidth="1" min="6" max="6" width="10.71"/>
    <col customWidth="1" min="7" max="7" width="13.86"/>
    <col customWidth="1" min="8" max="8" width="12.86"/>
    <col customWidth="1" min="9" max="9" width="12.14"/>
  </cols>
  <sheetData>
    <row r="1" ht="12.75" customHeight="1"/>
    <row r="2" ht="12.75" customHeight="1">
      <c r="A2" s="1" t="s">
        <v>0</v>
      </c>
      <c r="B2" s="1" t="s">
        <v>1</v>
      </c>
      <c r="C2" s="1" t="s">
        <v>2</v>
      </c>
      <c r="D2" s="1" t="s">
        <v>3</v>
      </c>
      <c r="E2" s="2"/>
      <c r="G2" s="3"/>
      <c r="I2" s="4"/>
    </row>
    <row r="3" ht="12.75" customHeight="1">
      <c r="A3" s="1" t="s">
        <v>4</v>
      </c>
      <c r="B3" s="1" t="s">
        <v>5</v>
      </c>
      <c r="C3" s="1" t="s">
        <v>6</v>
      </c>
      <c r="D3" s="2" t="s">
        <v>7</v>
      </c>
      <c r="E3" s="2"/>
    </row>
    <row r="4" ht="12.75" customHeight="1">
      <c r="A4" s="1" t="s">
        <v>8</v>
      </c>
      <c r="C4" s="1" t="s">
        <v>9</v>
      </c>
      <c r="D4" s="2" t="s">
        <v>10</v>
      </c>
      <c r="E4" s="2"/>
    </row>
    <row r="5" ht="12.75" customHeight="1">
      <c r="A5" s="1" t="s">
        <v>11</v>
      </c>
    </row>
    <row r="6" ht="12.75" customHeight="1">
      <c r="A6" s="1" t="s">
        <v>12</v>
      </c>
    </row>
    <row r="7" ht="12.75" customHeight="1">
      <c r="A7" s="1" t="s">
        <v>13</v>
      </c>
    </row>
    <row r="8" ht="12.75" customHeight="1">
      <c r="A8" s="1" t="s">
        <v>14</v>
      </c>
    </row>
    <row r="9" ht="12.75" customHeight="1">
      <c r="A9" s="1" t="s">
        <v>15</v>
      </c>
    </row>
    <row r="10" ht="12.75" customHeight="1">
      <c r="A10" s="1" t="s">
        <v>16</v>
      </c>
    </row>
    <row r="11" ht="12.75" customHeight="1">
      <c r="A11" s="1" t="s">
        <v>17</v>
      </c>
    </row>
    <row r="12" ht="12.75" customHeight="1">
      <c r="A12" s="1" t="s">
        <v>18</v>
      </c>
    </row>
    <row r="13" ht="12.75" customHeight="1">
      <c r="A13" s="1" t="s">
        <v>19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</sheetData>
  <conditionalFormatting sqref="H2">
    <cfRule type="containsText" dxfId="0" priority="1" operator="containsText" text="SI ENTRAR">
      <formula>NOT(ISERROR(SEARCH(("SI ENTRAR"),(H2))))</formula>
    </cfRule>
  </conditionalFormatting>
  <conditionalFormatting sqref="H2">
    <cfRule type="containsText" dxfId="1" priority="2" operator="containsText" text="SI ENTRAR">
      <formula>NOT(ISERROR(SEARCH(("SI ENTRAR"),(H2))))</formula>
    </cfRule>
  </conditionalFormatting>
  <conditionalFormatting sqref="H2">
    <cfRule type="containsText" dxfId="1" priority="3" operator="containsText" text="SI ENTRAR">
      <formula>NOT(ISERROR(SEARCH(("SI ENTRAR"),(H2))))</formula>
    </cfRule>
  </conditionalFormatting>
  <conditionalFormatting sqref="H2">
    <cfRule type="containsText" dxfId="1" priority="4" operator="containsText" text="NO ENTRAR">
      <formula>NOT(ISERROR(SEARCH(("NO ENTRAR"),(H2))))</formula>
    </cfRule>
  </conditionalFormatting>
  <conditionalFormatting sqref="H2">
    <cfRule type="containsText" dxfId="0" priority="5" operator="containsText" text="ENTRAR">
      <formula>NOT(ISERROR(SEARCH(("ENTRAR"),(H2))))</formula>
    </cfRule>
  </conditionalFormatting>
  <conditionalFormatting sqref="H2">
    <cfRule type="containsText" dxfId="1" priority="6" operator="containsText" text="NO ENTRAR">
      <formula>NOT(ISERROR(SEARCH(("NO ENTRAR"),(H2))))</formula>
    </cfRule>
  </conditionalFormatting>
  <conditionalFormatting sqref="H2">
    <cfRule type="cellIs" dxfId="1" priority="7" operator="equal">
      <formula>"""NO ENTRAR"""</formula>
    </cfRule>
  </conditionalFormatting>
  <conditionalFormatting sqref="E2:E4">
    <cfRule type="cellIs" dxfId="1" priority="8" operator="lessThan">
      <formula>0</formula>
    </cfRule>
  </conditionalFormatting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12.14"/>
    <col customWidth="1" min="3" max="3" width="8.57"/>
    <col customWidth="1" min="4" max="4" width="8.14"/>
    <col customWidth="1" min="5" max="5" width="10.29"/>
    <col customWidth="1" min="6" max="6" width="10.71"/>
    <col customWidth="1" min="7" max="7" width="8.71"/>
    <col customWidth="1" min="8" max="11" width="10.71"/>
    <col customWidth="1" min="12" max="12" width="13.14"/>
    <col customWidth="1" min="13" max="13" width="12.0"/>
    <col customWidth="1" min="14" max="14" width="11.0"/>
    <col customWidth="1" min="15" max="15" width="11.57"/>
    <col customWidth="1" min="16" max="16" width="11.43"/>
    <col customWidth="1" min="17" max="19" width="14.43"/>
  </cols>
  <sheetData>
    <row r="1" ht="12.75" customHeight="1">
      <c r="A1" s="5" t="s">
        <v>20</v>
      </c>
      <c r="B1" s="6"/>
      <c r="C1" s="7" t="s">
        <v>6</v>
      </c>
      <c r="D1" s="6"/>
      <c r="G1" s="3"/>
      <c r="M1" s="3"/>
      <c r="N1" s="3"/>
      <c r="O1" s="3"/>
    </row>
    <row r="2" ht="12.75" customHeight="1">
      <c r="A2" s="8" t="s">
        <v>21</v>
      </c>
      <c r="B2" s="9"/>
      <c r="C2" s="10">
        <v>200.0</v>
      </c>
      <c r="D2" s="9"/>
      <c r="G2" s="10"/>
      <c r="H2" s="9"/>
      <c r="M2" s="3"/>
      <c r="N2" s="3"/>
      <c r="O2" s="3"/>
    </row>
    <row r="3" ht="12.75" customHeight="1">
      <c r="A3" s="11" t="s">
        <v>22</v>
      </c>
      <c r="B3" s="12"/>
      <c r="C3" s="13">
        <v>0.09</v>
      </c>
      <c r="D3" s="12"/>
      <c r="G3" s="3"/>
      <c r="M3" s="3"/>
      <c r="N3" s="3"/>
      <c r="O3" s="3"/>
    </row>
    <row r="4" ht="12.75" customHeight="1">
      <c r="A4" s="14"/>
      <c r="B4" s="14"/>
      <c r="C4" s="15"/>
      <c r="D4" s="1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ht="13.5" customHeight="1">
      <c r="A5" s="16" t="s">
        <v>23</v>
      </c>
      <c r="B5" s="17"/>
      <c r="C5" s="17"/>
      <c r="D5" s="17"/>
      <c r="E5" s="18"/>
      <c r="G5" s="3"/>
      <c r="M5" s="3"/>
      <c r="N5" s="3"/>
      <c r="O5" s="3"/>
    </row>
    <row r="6" ht="12.75" customHeight="1">
      <c r="A6" s="19" t="s">
        <v>24</v>
      </c>
      <c r="B6" s="20"/>
      <c r="C6" s="21"/>
      <c r="D6" s="22" t="str">
        <f>$C$2</f>
        <v> $ 200.00 </v>
      </c>
      <c r="E6" s="6"/>
      <c r="G6" s="3"/>
      <c r="M6" s="3"/>
      <c r="N6" s="3"/>
      <c r="O6" s="3"/>
    </row>
    <row r="7" ht="12.75" customHeight="1">
      <c r="A7" s="8" t="s">
        <v>25</v>
      </c>
      <c r="B7" s="23"/>
      <c r="C7" s="24"/>
      <c r="D7" s="25" t="str">
        <f>SUM(P12:P65)+D6</f>
        <v> $ 200.00 </v>
      </c>
      <c r="E7" s="9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ht="12.75" customHeight="1">
      <c r="A8" s="8" t="s">
        <v>26</v>
      </c>
      <c r="B8" s="23"/>
      <c r="C8" s="24"/>
      <c r="D8" s="25"/>
      <c r="E8" s="9"/>
      <c r="F8" s="26" t="s">
        <v>27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ht="12.75" customHeight="1">
      <c r="A9" s="11" t="s">
        <v>28</v>
      </c>
      <c r="B9" s="27"/>
      <c r="C9" s="28"/>
      <c r="D9" s="29" t="str">
        <f>(D8-D6)/D6</f>
        <v>-100%</v>
      </c>
      <c r="E9" s="1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ht="21.0" customHeight="1">
      <c r="A10" s="30" t="s">
        <v>29</v>
      </c>
      <c r="B10" s="30" t="s">
        <v>30</v>
      </c>
      <c r="C10" s="31" t="s">
        <v>31</v>
      </c>
      <c r="D10" s="30" t="s">
        <v>32</v>
      </c>
      <c r="E10" s="31" t="s">
        <v>33</v>
      </c>
      <c r="F10" s="30" t="s">
        <v>34</v>
      </c>
      <c r="G10" s="31" t="s">
        <v>35</v>
      </c>
      <c r="H10" s="31" t="s">
        <v>36</v>
      </c>
      <c r="I10" s="31" t="s">
        <v>37</v>
      </c>
      <c r="J10" s="31" t="s">
        <v>38</v>
      </c>
      <c r="K10" s="31" t="s">
        <v>39</v>
      </c>
      <c r="L10" s="31" t="s">
        <v>40</v>
      </c>
      <c r="M10" s="31" t="s">
        <v>41</v>
      </c>
      <c r="N10" s="31" t="s">
        <v>42</v>
      </c>
      <c r="O10" s="31" t="s">
        <v>43</v>
      </c>
      <c r="P10" s="31" t="s">
        <v>44</v>
      </c>
      <c r="Q10" s="30" t="s">
        <v>45</v>
      </c>
      <c r="R10" s="32"/>
      <c r="S10" s="32"/>
    </row>
    <row r="11" ht="21.0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2"/>
      <c r="S11" s="32"/>
    </row>
    <row r="12" ht="12.75" customHeight="1">
      <c r="A12" s="34">
        <v>1.0</v>
      </c>
      <c r="B12" s="35" t="s">
        <v>46</v>
      </c>
      <c r="C12" s="36" t="s">
        <v>1</v>
      </c>
      <c r="D12" s="36" t="s">
        <v>14</v>
      </c>
      <c r="E12" s="37">
        <v>231.23</v>
      </c>
      <c r="F12" s="37">
        <v>224.29</v>
      </c>
      <c r="G12" s="38">
        <v>20.0</v>
      </c>
      <c r="H12" s="37" t="str">
        <f>IF(C12=Listas!$B$2,E12-F12,F12-E12)*100</f>
        <v>694.00</v>
      </c>
      <c r="I12" s="37" t="str">
        <f t="shared" ref="I12:I32" si="1">IF(A12="","",$D$6)</f>
        <v>200.00</v>
      </c>
      <c r="J12" s="37" t="str">
        <f t="shared" ref="J12:J32" si="2">IF(A12="","",I12*$C$3)</f>
        <v>18.00</v>
      </c>
      <c r="K12" s="37" t="str">
        <f>IF(A12="","",IF($C$1=Listas!$C$2,ROUNDDOWN(('Bitacora 2.0'!J12/'Bitacora 2.0'!H12)*100,0),ROUNDDOWN(('Bitacora 2.0'!J12/'Bitacora 2.0'!H12),2)))</f>
        <v>0.02</v>
      </c>
      <c r="L12" s="37" t="str">
        <f>IF(A12="","",IF(AND($C$1=Listas!$C$2,'Bitacora 2.0'!K12&gt;=10),"SI ENTRAR",IF(OR(AND('Bitacora 2.0'!$C$1=Listas!$C$3,'Bitacora 2.0'!K12&gt;=0.01),AND('Bitacora 2.0'!$C$1=Listas!$C$4,'Bitacora 2.0'!K12&gt;=0.01)),"SI ENTRAR","NO ENTRAR")))</f>
        <v>SI ENTRAR</v>
      </c>
      <c r="M12" s="38"/>
      <c r="N12" s="39" t="s">
        <v>3</v>
      </c>
      <c r="O12" s="37" t="str">
        <f>IF(AND(C12=Listas!$B$2,M12&gt;=40,M12&lt;45),E12,IF(AND(C12=Listas!$B$2,M12&gt;=45),((((M12/G12)-(40/G12))/100)+1)*E12,IF(AND(C12=Listas!$B$3,M12&gt;=40,M12&lt;45),E12,IF(AND(C12=Listas!$B$3,M12&gt;=45),(1-(((M12/G12)-(40/G12))/100))*E12,IF(AND(M12&lt;40,M12&gt;0),"NO MOVER","")))))</f>
        <v/>
      </c>
      <c r="P12" s="40"/>
      <c r="Q12" s="41" t="str">
        <f>IF($C$1=Listas!$C$2,IF(L12="NO ENTRAR",CONCATENATE("Entrar con ",K12+10," y cerrar 10 inmendiatamente"),""),"")</f>
        <v/>
      </c>
      <c r="R12" s="3"/>
      <c r="S12" s="3"/>
    </row>
    <row r="13" ht="12.75" customHeight="1">
      <c r="A13" s="42">
        <v>2.0</v>
      </c>
      <c r="B13" s="43"/>
      <c r="C13" s="44"/>
      <c r="D13" s="44"/>
      <c r="E13" s="37"/>
      <c r="F13" s="37"/>
      <c r="G13" s="38"/>
      <c r="H13" s="45" t="str">
        <f>IF(C13=Listas!$B$2,E13-F13,F13-E13)*100</f>
        <v>0.00</v>
      </c>
      <c r="I13" s="45" t="str">
        <f t="shared" si="1"/>
        <v>200.00</v>
      </c>
      <c r="J13" s="45" t="str">
        <f t="shared" si="2"/>
        <v>18.00</v>
      </c>
      <c r="K13" s="45" t="str">
        <f>IF(A13="","",IF($C$1=Listas!$C$2,ROUNDDOWN(('Bitacora 2.0'!J13/'Bitacora 2.0'!H13)*100,0),ROUNDDOWN(('Bitacora 2.0'!J13/'Bitacora 2.0'!H13),2)))</f>
        <v>#DIV/0!</v>
      </c>
      <c r="L13" s="45" t="str">
        <f>IF(A13="","",IF(AND($C$1=Listas!$C$2,'Bitacora 2.0'!K13&gt;=10),"SI ENTRAR",IF(OR(AND('Bitacora 2.0'!$C$1=Listas!$C$3,'Bitacora 2.0'!K13&gt;=0.01),AND('Bitacora 2.0'!$C$1=Listas!$C$4,'Bitacora 2.0'!K13&gt;=0.01)),"SI ENTRAR","NO ENTRAR")))</f>
        <v>#DIV/0!</v>
      </c>
      <c r="M13" s="46"/>
      <c r="N13" s="45"/>
      <c r="O13" s="45" t="str">
        <f>IF(AND(C13=Listas!$B$2,M13&gt;=40,M13&lt;45),E13,IF(AND(C13=Listas!$B$2,M13&gt;=45),((((M13/G13)-(40/G13))/100)+1)*E13,IF(AND(C13=Listas!$B$3,M13&gt;=40,M13&lt;45),E13,IF(AND(C13=Listas!$B$3,M13&gt;=45),(1-(((M13/G13)-(40/G13))/100))*E13,IF(AND(M13&lt;40,M13&gt;0),"NO MOVER","")))))</f>
        <v/>
      </c>
      <c r="P13" s="47"/>
      <c r="Q13" s="48" t="str">
        <f>IF($C$1=Listas!$C$2,IF(L13="NO ENTRAR",CONCATENATE(" Entrar con ",K13+10," y cerrar 10 inmendiatamente"),""),"")</f>
        <v/>
      </c>
      <c r="R13" s="3"/>
      <c r="S13" s="3"/>
    </row>
    <row r="14" ht="12.75" customHeight="1">
      <c r="A14" s="42">
        <v>3.0</v>
      </c>
      <c r="B14" s="49"/>
      <c r="C14" s="50"/>
      <c r="D14" s="50"/>
      <c r="E14" s="45"/>
      <c r="F14" s="45"/>
      <c r="G14" s="46"/>
      <c r="H14" s="45" t="str">
        <f>IF(C14=Listas!$B$2,E14-F14,F14-E14)*100</f>
        <v>0.00</v>
      </c>
      <c r="I14" s="45" t="str">
        <f t="shared" si="1"/>
        <v>200.00</v>
      </c>
      <c r="J14" s="45" t="str">
        <f t="shared" si="2"/>
        <v>18.00</v>
      </c>
      <c r="K14" s="45" t="str">
        <f>IF(A14="","",IF($C$1=Listas!$C$2,ROUNDDOWN(('Bitacora 2.0'!J14/'Bitacora 2.0'!H14)*100,0),ROUNDDOWN(('Bitacora 2.0'!J14/'Bitacora 2.0'!H14),2)))</f>
        <v>#DIV/0!</v>
      </c>
      <c r="L14" s="45" t="str">
        <f>IF(A14="","",IF(AND($C$1=Listas!$C$2,'Bitacora 2.0'!K14&gt;=10),"SI ENTRAR",IF(OR(AND('Bitacora 2.0'!$C$1=Listas!$C$3,'Bitacora 2.0'!K14&gt;=0.01),AND('Bitacora 2.0'!$C$1=Listas!$C$4,'Bitacora 2.0'!K14&gt;=0.01)),"SI ENTRAR","NO ENTRAR")))</f>
        <v>#DIV/0!</v>
      </c>
      <c r="M14" s="46"/>
      <c r="N14" s="45"/>
      <c r="O14" s="45" t="str">
        <f>IF(AND(C14=Listas!$B$2,M14&gt;=40,M14&lt;45),E14,IF(AND(C14=Listas!$B$2,M14&gt;=45),((((M14/G14)-(40/G14))/100)+1)*E14,IF(AND(C14=Listas!$B$3,M14&gt;=40,M14&lt;45),E14,IF(AND(C14=Listas!$B$3,M14&gt;=45),(1-(((M14/G14)-(40/G14))/100))*E14,IF(AND(M14&lt;40,M14&gt;0),"NO MOVER","")))))</f>
        <v/>
      </c>
      <c r="P14" s="51"/>
      <c r="Q14" s="52" t="str">
        <f>IF($C$1=Listas!$C$2,IF(L14="NO ENTRAR",CONCATENATE(" Entrar con ",K14+10," y cerrar 10 inmendiatamente"),""),"")</f>
        <v/>
      </c>
      <c r="R14" s="53"/>
      <c r="S14" s="53"/>
    </row>
    <row r="15" ht="12.75" customHeight="1">
      <c r="A15" s="42">
        <v>4.0</v>
      </c>
      <c r="B15" s="49"/>
      <c r="C15" s="50"/>
      <c r="D15" s="50"/>
      <c r="E15" s="45"/>
      <c r="F15" s="45"/>
      <c r="G15" s="46"/>
      <c r="H15" s="45" t="str">
        <f>IF(C15=Listas!$B$2,E15-F15,F15-E15)*100</f>
        <v>0.00</v>
      </c>
      <c r="I15" s="45" t="str">
        <f t="shared" si="1"/>
        <v>200.00</v>
      </c>
      <c r="J15" s="45" t="str">
        <f t="shared" si="2"/>
        <v>18.00</v>
      </c>
      <c r="K15" s="45" t="str">
        <f>IF(A15="","",IF($C$1=Listas!$C$2,ROUNDDOWN(('Bitacora 2.0'!J15/'Bitacora 2.0'!H15)*100,0),ROUNDDOWN(('Bitacora 2.0'!J15/'Bitacora 2.0'!H15),2)))</f>
        <v>#DIV/0!</v>
      </c>
      <c r="L15" s="45" t="str">
        <f>IF(A15="","",IF(AND($C$1=Listas!$C$2,'Bitacora 2.0'!K15&gt;=10),"SI ENTRAR",IF(OR(AND('Bitacora 2.0'!$C$1=Listas!$C$3,'Bitacora 2.0'!K15&gt;=0.01),AND('Bitacora 2.0'!$C$1=Listas!$C$4,'Bitacora 2.0'!K15&gt;=0.01)),"SI ENTRAR","NO ENTRAR")))</f>
        <v>#DIV/0!</v>
      </c>
      <c r="M15" s="46"/>
      <c r="N15" s="45"/>
      <c r="O15" s="45" t="str">
        <f>IF(AND(C15=Listas!$B$2,M15&gt;=40,M15&lt;45),E15,IF(AND(C15=Listas!$B$2,M15&gt;=45),((((M15/G15)-(40/G15))/100)+1)*E15,IF(AND(C15=Listas!$B$3,M15&gt;=40,M15&lt;45),E15,IF(AND(C15=Listas!$B$3,M15&gt;=45),(1-(((M15/G15)-(40/G15))/100))*E15,IF(AND(M15&lt;40,M15&gt;0),"NO MOVER","")))))</f>
        <v/>
      </c>
      <c r="P15" s="51"/>
      <c r="Q15" s="52" t="str">
        <f>IF($C$1=Listas!$C$2,IF(L15="NO ENTRAR",CONCATENATE(" Entrar con ",K15+10," y cerrar 10 inmendiatamente"),""),"")</f>
        <v/>
      </c>
      <c r="R15" s="53"/>
      <c r="S15" s="53"/>
    </row>
    <row r="16" ht="12.75" customHeight="1">
      <c r="A16" s="42">
        <v>5.0</v>
      </c>
      <c r="B16" s="49"/>
      <c r="C16" s="50"/>
      <c r="D16" s="50"/>
      <c r="E16" s="45"/>
      <c r="F16" s="45"/>
      <c r="G16" s="46"/>
      <c r="H16" s="45" t="str">
        <f>IF(C16=Listas!$B$2,E16-F16,F16-E16)*100</f>
        <v>0.00</v>
      </c>
      <c r="I16" s="45" t="str">
        <f t="shared" si="1"/>
        <v>200.00</v>
      </c>
      <c r="J16" s="45" t="str">
        <f t="shared" si="2"/>
        <v>18.00</v>
      </c>
      <c r="K16" s="45" t="str">
        <f>IF(A16="","",IF($C$1=Listas!$C$2,ROUNDDOWN(('Bitacora 2.0'!J16/'Bitacora 2.0'!H16)*100,0),ROUNDDOWN(('Bitacora 2.0'!J16/'Bitacora 2.0'!H16),2)))</f>
        <v>#DIV/0!</v>
      </c>
      <c r="L16" s="45" t="str">
        <f>IF(A16="","",IF(AND($C$1=Listas!$C$2,'Bitacora 2.0'!K16&gt;=10),"SI ENTRAR",IF(OR(AND('Bitacora 2.0'!$C$1=Listas!$C$3,'Bitacora 2.0'!K16&gt;=0.01),AND('Bitacora 2.0'!$C$1=Listas!$C$4,'Bitacora 2.0'!K16&gt;=0.01)),"SI ENTRAR","NO ENTRAR")))</f>
        <v>#DIV/0!</v>
      </c>
      <c r="M16" s="46"/>
      <c r="N16" s="45"/>
      <c r="O16" s="45" t="str">
        <f>IF(AND(C16=Listas!$B$2,M16&gt;=40,M16&lt;45),E16,IF(AND(C16=Listas!$B$2,M16&gt;=45),((((M16/G16)-(40/G16))/100)+1)*E16,IF(AND(C16=Listas!$B$3,M16&gt;=40,M16&lt;45),E16,IF(AND(C16=Listas!$B$3,M16&gt;=45),(1-(((M16/G16)-(40/G16))/100))*E16,IF(AND(M16&lt;40,M16&gt;0),"NO MOVER","")))))</f>
        <v/>
      </c>
      <c r="P16" s="51"/>
      <c r="Q16" s="52" t="str">
        <f>IF($C$1=Listas!$C$2,IF(L16="NO ENTRAR",CONCATENATE(" Entrar con ",K16+10," y cerrar 10 inmendiatamente"),""),"")</f>
        <v/>
      </c>
      <c r="R16" s="53"/>
      <c r="S16" s="53"/>
    </row>
    <row r="17" ht="12.75" customHeight="1">
      <c r="A17" s="42">
        <v>6.0</v>
      </c>
      <c r="B17" s="49"/>
      <c r="C17" s="50"/>
      <c r="D17" s="50"/>
      <c r="E17" s="45"/>
      <c r="F17" s="45"/>
      <c r="G17" s="46"/>
      <c r="H17" s="45" t="str">
        <f>IF(C17=Listas!$B$2,E17-F17,F17-E17)*100</f>
        <v>0.00</v>
      </c>
      <c r="I17" s="45" t="str">
        <f t="shared" si="1"/>
        <v>200.00</v>
      </c>
      <c r="J17" s="45" t="str">
        <f t="shared" si="2"/>
        <v>18.00</v>
      </c>
      <c r="K17" s="45" t="str">
        <f>IF(A17="","",IF($C$1=Listas!$C$2,ROUNDDOWN(('Bitacora 2.0'!J17/'Bitacora 2.0'!H17)*100,0),ROUNDDOWN(('Bitacora 2.0'!J17/'Bitacora 2.0'!H17),2)))</f>
        <v>#DIV/0!</v>
      </c>
      <c r="L17" s="45" t="str">
        <f>IF(A17="","",IF(AND($C$1=Listas!$C$2,'Bitacora 2.0'!K17&gt;=10),"SI ENTRAR",IF(OR(AND('Bitacora 2.0'!$C$1=Listas!$C$3,'Bitacora 2.0'!K17&gt;=0.01),AND('Bitacora 2.0'!$C$1=Listas!$C$4,'Bitacora 2.0'!K17&gt;=0.01)),"SI ENTRAR","NO ENTRAR")))</f>
        <v>#DIV/0!</v>
      </c>
      <c r="M17" s="46"/>
      <c r="N17" s="45"/>
      <c r="O17" s="45" t="str">
        <f>IF(AND(C17=Listas!$B$2,M17&gt;=40,M17&lt;45),E17,IF(AND(C17=Listas!$B$2,M17&gt;=45),((((M17/G17)-(40/G17))/100)+1)*E17,IF(AND(C17=Listas!$B$3,M17&gt;=40,M17&lt;45),E17,IF(AND(C17=Listas!$B$3,M17&gt;=45),(1-(((M17/G17)-(40/G17))/100))*E17,IF(AND(M17&lt;40,M17&gt;0),"NO MOVER","")))))</f>
        <v/>
      </c>
      <c r="P17" s="51"/>
      <c r="Q17" s="52" t="str">
        <f>IF($C$1=Listas!$C$2,IF(L17="NO ENTRAR",CONCATENATE(" Entrar con ",K17+10," y cerrar 10 inmendiatamente"),""),"")</f>
        <v/>
      </c>
      <c r="R17" s="53"/>
      <c r="S17" s="53"/>
    </row>
    <row r="18" ht="12.75" customHeight="1">
      <c r="A18" s="42">
        <v>7.0</v>
      </c>
      <c r="B18" s="49"/>
      <c r="C18" s="50"/>
      <c r="D18" s="50"/>
      <c r="E18" s="45"/>
      <c r="F18" s="45"/>
      <c r="G18" s="46"/>
      <c r="H18" s="45" t="str">
        <f>IF(C18=Listas!$B$2,E18-F18,F18-E18)*100</f>
        <v>0.00</v>
      </c>
      <c r="I18" s="45" t="str">
        <f t="shared" si="1"/>
        <v>200.00</v>
      </c>
      <c r="J18" s="45" t="str">
        <f t="shared" si="2"/>
        <v>18.00</v>
      </c>
      <c r="K18" s="45" t="str">
        <f>IF(A18="","",IF($C$1=Listas!$C$2,ROUNDDOWN(('Bitacora 2.0'!J18/'Bitacora 2.0'!H18)*100,0),ROUNDDOWN(('Bitacora 2.0'!J18/'Bitacora 2.0'!H18),2)))</f>
        <v>#DIV/0!</v>
      </c>
      <c r="L18" s="45" t="str">
        <f>IF(A18="","",IF(AND($C$1=Listas!$C$2,'Bitacora 2.0'!K18&gt;=10),"SI ENTRAR",IF(OR(AND('Bitacora 2.0'!$C$1=Listas!$C$3,'Bitacora 2.0'!K18&gt;=0.01),AND('Bitacora 2.0'!$C$1=Listas!$C$4,'Bitacora 2.0'!K18&gt;=0.01)),"SI ENTRAR","NO ENTRAR")))</f>
        <v>#DIV/0!</v>
      </c>
      <c r="M18" s="46"/>
      <c r="N18" s="45"/>
      <c r="O18" s="45" t="str">
        <f>IF(AND(C18=Listas!$B$2,M18&gt;=40,M18&lt;45),E18,IF(AND(C18=Listas!$B$2,M18&gt;=45),((((M18/G18)-(40/G18))/100)+1)*E18,IF(AND(C18=Listas!$B$3,M18&gt;=40,M18&lt;45),E18,IF(AND(C18=Listas!$B$3,M18&gt;=45),(1-(((M18/G18)-(40/G18))/100))*E18,IF(AND(M18&lt;40,M18&gt;0),"NO MOVER","")))))</f>
        <v/>
      </c>
      <c r="P18" s="51"/>
      <c r="Q18" s="52" t="str">
        <f>IF($C$1=Listas!$C$2,IF(L18="NO ENTRAR",CONCATENATE(" Entrar con ",K18+10," y cerrar 10 inmendiatamente"),""),"")</f>
        <v/>
      </c>
      <c r="R18" s="53"/>
      <c r="S18" s="53"/>
    </row>
    <row r="19" ht="12.75" customHeight="1">
      <c r="A19" s="42">
        <v>8.0</v>
      </c>
      <c r="B19" s="49"/>
      <c r="C19" s="50"/>
      <c r="D19" s="50"/>
      <c r="E19" s="45"/>
      <c r="F19" s="45"/>
      <c r="G19" s="46"/>
      <c r="H19" s="45" t="str">
        <f>IF(C19=Listas!$B$2,E19-F19,F19-E19)*100</f>
        <v>0.00</v>
      </c>
      <c r="I19" s="45" t="str">
        <f t="shared" si="1"/>
        <v>200.00</v>
      </c>
      <c r="J19" s="45" t="str">
        <f t="shared" si="2"/>
        <v>18.00</v>
      </c>
      <c r="K19" s="45" t="str">
        <f>IF(A19="","",IF($C$1=Listas!$C$2,ROUNDDOWN(('Bitacora 2.0'!J19/'Bitacora 2.0'!H19)*100,0),ROUNDDOWN(('Bitacora 2.0'!J19/'Bitacora 2.0'!H19),2)))</f>
        <v>#DIV/0!</v>
      </c>
      <c r="L19" s="45" t="str">
        <f>IF(A19="","",IF(AND($C$1=Listas!$C$2,'Bitacora 2.0'!K19&gt;=10),"SI ENTRAR",IF(OR(AND('Bitacora 2.0'!$C$1=Listas!$C$3,'Bitacora 2.0'!K19&gt;=0.01),AND('Bitacora 2.0'!$C$1=Listas!$C$4,'Bitacora 2.0'!K19&gt;=0.01)),"SI ENTRAR","NO ENTRAR")))</f>
        <v>#DIV/0!</v>
      </c>
      <c r="M19" s="46"/>
      <c r="N19" s="45"/>
      <c r="O19" s="45" t="str">
        <f>IF(AND(C19=Listas!$B$2,M19&gt;=40,M19&lt;45),E19,IF(AND(C19=Listas!$B$2,M19&gt;=45),((((M19/G19)-(40/G19))/100)+1)*E19,IF(AND(C19=Listas!$B$3,M19&gt;=40,M19&lt;45),E19,IF(AND(C19=Listas!$B$3,M19&gt;=45),(1-(((M19/G19)-(40/G19))/100))*E19,IF(AND(M19&lt;40,M19&gt;0),"NO MOVER","")))))</f>
        <v/>
      </c>
      <c r="P19" s="51"/>
      <c r="Q19" s="52" t="str">
        <f>IF($C$1=Listas!$C$2,IF(L19="NO ENTRAR",CONCATENATE(" Entrar con ",K19+10," y cerrar 10 inmendiatamente"),""),"")</f>
        <v/>
      </c>
      <c r="R19" s="53"/>
      <c r="S19" s="53"/>
    </row>
    <row r="20" ht="12.75" customHeight="1">
      <c r="A20" s="42">
        <v>9.0</v>
      </c>
      <c r="B20" s="49"/>
      <c r="C20" s="50"/>
      <c r="D20" s="50"/>
      <c r="E20" s="45"/>
      <c r="F20" s="45"/>
      <c r="G20" s="46"/>
      <c r="H20" s="45" t="str">
        <f>IF(C20=Listas!$B$2,E20-F20,F20-E20)*100</f>
        <v>0.00</v>
      </c>
      <c r="I20" s="45" t="str">
        <f t="shared" si="1"/>
        <v>200.00</v>
      </c>
      <c r="J20" s="45" t="str">
        <f t="shared" si="2"/>
        <v>18.00</v>
      </c>
      <c r="K20" s="45" t="str">
        <f>IF(A20="","",IF($C$1=Listas!$C$2,ROUNDDOWN(('Bitacora 2.0'!J20/'Bitacora 2.0'!H20)*100,0),ROUNDDOWN(('Bitacora 2.0'!J20/'Bitacora 2.0'!H20),2)))</f>
        <v>#DIV/0!</v>
      </c>
      <c r="L20" s="45" t="str">
        <f>IF(A20="","",IF(AND($C$1=Listas!$C$2,'Bitacora 2.0'!K20&gt;=10),"SI ENTRAR",IF(OR(AND('Bitacora 2.0'!$C$1=Listas!$C$3,'Bitacora 2.0'!K20&gt;=0.01),AND('Bitacora 2.0'!$C$1=Listas!$C$4,'Bitacora 2.0'!K20&gt;=0.01)),"SI ENTRAR","NO ENTRAR")))</f>
        <v>#DIV/0!</v>
      </c>
      <c r="M20" s="46"/>
      <c r="N20" s="45"/>
      <c r="O20" s="45" t="str">
        <f>IF(AND(C20=Listas!$B$2,M20&gt;=40,M20&lt;45),E20,IF(AND(C20=Listas!$B$2,M20&gt;=45),((((M20/G20)-(40/G20))/100)+1)*E20,IF(AND(C20=Listas!$B$3,M20&gt;=40,M20&lt;45),E20,IF(AND(C20=Listas!$B$3,M20&gt;=45),(1-(((M20/G20)-(40/G20))/100))*E20,IF(AND(M20&lt;40,M20&gt;0),"NO MOVER","")))))</f>
        <v/>
      </c>
      <c r="P20" s="51"/>
      <c r="Q20" s="52" t="str">
        <f>IF($C$1=Listas!$C$2,IF(L20="NO ENTRAR",CONCATENATE(" Entrar con ",K20+10," y cerrar 10 inmendiatamente"),""),"")</f>
        <v/>
      </c>
      <c r="R20" s="53"/>
      <c r="S20" s="53"/>
    </row>
    <row r="21" ht="12.75" customHeight="1">
      <c r="A21" s="42">
        <v>10.0</v>
      </c>
      <c r="B21" s="49"/>
      <c r="C21" s="50"/>
      <c r="D21" s="50"/>
      <c r="E21" s="45"/>
      <c r="F21" s="45"/>
      <c r="G21" s="46"/>
      <c r="H21" s="45" t="str">
        <f>IF(C21=Listas!$B$2,E21-F21,F21-E21)*100</f>
        <v>0.00</v>
      </c>
      <c r="I21" s="45" t="str">
        <f t="shared" si="1"/>
        <v>200.00</v>
      </c>
      <c r="J21" s="45" t="str">
        <f t="shared" si="2"/>
        <v>18.00</v>
      </c>
      <c r="K21" s="45" t="str">
        <f>IF(A21="","",IF($C$1=Listas!$C$2,ROUNDDOWN(('Bitacora 2.0'!J21/'Bitacora 2.0'!H21)*100,0),ROUNDDOWN(('Bitacora 2.0'!J21/'Bitacora 2.0'!H21),2)))</f>
        <v>#DIV/0!</v>
      </c>
      <c r="L21" s="45" t="str">
        <f>IF(A21="","",IF(AND($C$1=Listas!$C$2,'Bitacora 2.0'!K21&gt;=10),"SI ENTRAR",IF(OR(AND('Bitacora 2.0'!$C$1=Listas!$C$3,'Bitacora 2.0'!K21&gt;=0.01),AND('Bitacora 2.0'!$C$1=Listas!$C$4,'Bitacora 2.0'!K21&gt;=0.01)),"SI ENTRAR","NO ENTRAR")))</f>
        <v>#DIV/0!</v>
      </c>
      <c r="M21" s="46"/>
      <c r="N21" s="45"/>
      <c r="O21" s="45" t="str">
        <f>IF(AND(C21=Listas!$B$2,M21&gt;=40,M21&lt;45),E21,IF(AND(C21=Listas!$B$2,M21&gt;=45),((((M21/G21)-(40/G21))/100)+1)*E21,IF(AND(C21=Listas!$B$3,M21&gt;=40,M21&lt;45),E21,IF(AND(C21=Listas!$B$3,M21&gt;=45),(1-(((M21/G21)-(40/G21))/100))*E21,IF(AND(M21&lt;40,M21&gt;0),"NO MOVER","")))))</f>
        <v/>
      </c>
      <c r="P21" s="51"/>
      <c r="Q21" s="52" t="str">
        <f>IF($C$1=Listas!$C$2,IF(L21="NO ENTRAR",CONCATENATE(" Entrar con ",K21+10," y cerrar 10 inmendiatamente"),""),"")</f>
        <v/>
      </c>
      <c r="R21" s="53"/>
      <c r="S21" s="53"/>
    </row>
    <row r="22" ht="12.75" customHeight="1">
      <c r="A22" s="42">
        <v>11.0</v>
      </c>
      <c r="B22" s="49"/>
      <c r="C22" s="50"/>
      <c r="D22" s="50"/>
      <c r="E22" s="45"/>
      <c r="F22" s="45"/>
      <c r="G22" s="46"/>
      <c r="H22" s="45" t="str">
        <f>IF(C22=Listas!$B$2,E22-F22,F22-E22)*100</f>
        <v>0.00</v>
      </c>
      <c r="I22" s="45" t="str">
        <f t="shared" si="1"/>
        <v>200.00</v>
      </c>
      <c r="J22" s="45" t="str">
        <f t="shared" si="2"/>
        <v>18.00</v>
      </c>
      <c r="K22" s="45" t="str">
        <f>IF(A22="","",IF($C$1=Listas!$C$2,ROUNDDOWN(('Bitacora 2.0'!J22/'Bitacora 2.0'!H22)*100,0),ROUNDDOWN(('Bitacora 2.0'!J22/'Bitacora 2.0'!H22),2)))</f>
        <v>#DIV/0!</v>
      </c>
      <c r="L22" s="45" t="str">
        <f>IF(A22="","",IF(AND($C$1=Listas!$C$2,'Bitacora 2.0'!K22&gt;=10),"SI ENTRAR",IF(OR(AND('Bitacora 2.0'!$C$1=Listas!$C$3,'Bitacora 2.0'!K22&gt;=0.01),AND('Bitacora 2.0'!$C$1=Listas!$C$4,'Bitacora 2.0'!K22&gt;=0.01)),"SI ENTRAR","NO ENTRAR")))</f>
        <v>#DIV/0!</v>
      </c>
      <c r="M22" s="46"/>
      <c r="N22" s="45"/>
      <c r="O22" s="45" t="str">
        <f>IF(AND(C22=Listas!$B$2,M22&gt;=40,M22&lt;45),E22,IF(AND(C22=Listas!$B$2,M22&gt;=45),((((M22/G22)-(40/G22))/100)+1)*E22,IF(AND(C22=Listas!$B$3,M22&gt;=40,M22&lt;45),E22,IF(AND(C22=Listas!$B$3,M22&gt;=45),(1-(((M22/G22)-(40/G22))/100))*E22,IF(AND(M22&lt;40,M22&gt;0),"NO MOVER","")))))</f>
        <v/>
      </c>
      <c r="P22" s="51"/>
      <c r="Q22" s="52" t="str">
        <f>IF($C$1=Listas!$C$2,IF(L22="NO ENTRAR",CONCATENATE(" Entrar con ",K22+10," y cerrar 10 inmendiatamente"),""),"")</f>
        <v/>
      </c>
      <c r="R22" s="53"/>
      <c r="S22" s="53"/>
    </row>
    <row r="23" ht="12.75" customHeight="1">
      <c r="A23" s="42">
        <v>12.0</v>
      </c>
      <c r="B23" s="49"/>
      <c r="C23" s="50"/>
      <c r="D23" s="50"/>
      <c r="E23" s="45"/>
      <c r="F23" s="45"/>
      <c r="G23" s="46"/>
      <c r="H23" s="45" t="str">
        <f>IF(C23=Listas!$B$2,E23-F23,F23-E23)*100</f>
        <v>0.00</v>
      </c>
      <c r="I23" s="45" t="str">
        <f t="shared" si="1"/>
        <v>200.00</v>
      </c>
      <c r="J23" s="45" t="str">
        <f t="shared" si="2"/>
        <v>18.00</v>
      </c>
      <c r="K23" s="45" t="str">
        <f>IF(A23="","",IF($C$1=Listas!$C$2,ROUNDDOWN(('Bitacora 2.0'!J23/'Bitacora 2.0'!H23)*100,0),ROUNDDOWN(('Bitacora 2.0'!J23/'Bitacora 2.0'!H23),2)))</f>
        <v>#DIV/0!</v>
      </c>
      <c r="L23" s="45" t="str">
        <f>IF(A23="","",IF(AND($C$1=Listas!$C$2,'Bitacora 2.0'!K23&gt;=10),"SI ENTRAR",IF(OR(AND('Bitacora 2.0'!$C$1=Listas!$C$3,'Bitacora 2.0'!K23&gt;=0.01),AND('Bitacora 2.0'!$C$1=Listas!$C$4,'Bitacora 2.0'!K23&gt;=0.01)),"SI ENTRAR","NO ENTRAR")))</f>
        <v>#DIV/0!</v>
      </c>
      <c r="M23" s="46"/>
      <c r="N23" s="45"/>
      <c r="O23" s="45" t="str">
        <f>IF(AND(C23=Listas!$B$2,M23&gt;=40,M23&lt;45),E23,IF(AND(C23=Listas!$B$2,M23&gt;=45),((((M23/G23)-(40/G23))/100)+1)*E23,IF(AND(C23=Listas!$B$3,M23&gt;=40,M23&lt;45),E23,IF(AND(C23=Listas!$B$3,M23&gt;=45),(1-(((M23/G23)-(40/G23))/100))*E23,IF(AND(M23&lt;40,M23&gt;0),"NO MOVER","")))))</f>
        <v/>
      </c>
      <c r="P23" s="51"/>
      <c r="Q23" s="52" t="str">
        <f>IF($C$1=Listas!$C$2,IF(L23="NO ENTRAR",CONCATENATE(" Entrar con ",K23+10," y cerrar 10 inmendiatamente"),""),"")</f>
        <v/>
      </c>
      <c r="R23" s="53"/>
      <c r="S23" s="53"/>
    </row>
    <row r="24" ht="12.75" customHeight="1">
      <c r="A24" s="42">
        <v>13.0</v>
      </c>
      <c r="B24" s="49"/>
      <c r="C24" s="50"/>
      <c r="D24" s="50"/>
      <c r="E24" s="45"/>
      <c r="F24" s="45"/>
      <c r="G24" s="46"/>
      <c r="H24" s="45" t="str">
        <f>IF(C24=Listas!$B$2,E24-F24,F24-E24)*100</f>
        <v>0.00</v>
      </c>
      <c r="I24" s="45" t="str">
        <f t="shared" si="1"/>
        <v>200.00</v>
      </c>
      <c r="J24" s="45" t="str">
        <f t="shared" si="2"/>
        <v>18.00</v>
      </c>
      <c r="K24" s="45" t="str">
        <f>IF(A24="","",IF($C$1=Listas!$C$2,ROUNDDOWN(('Bitacora 2.0'!J24/'Bitacora 2.0'!H24)*100,0),ROUNDDOWN(('Bitacora 2.0'!J24/'Bitacora 2.0'!H24),2)))</f>
        <v>#DIV/0!</v>
      </c>
      <c r="L24" s="45" t="str">
        <f>IF(A24="","",IF(AND($C$1=Listas!$C$2,'Bitacora 2.0'!K24&gt;=10),"SI ENTRAR",IF(OR(AND('Bitacora 2.0'!$C$1=Listas!$C$3,'Bitacora 2.0'!K24&gt;=0.01),AND('Bitacora 2.0'!$C$1=Listas!$C$4,'Bitacora 2.0'!K24&gt;=0.01)),"SI ENTRAR","NO ENTRAR")))</f>
        <v>#DIV/0!</v>
      </c>
      <c r="M24" s="46"/>
      <c r="N24" s="45"/>
      <c r="O24" s="45" t="str">
        <f>IF(AND(C24=Listas!$B$2,M24&gt;=40,M24&lt;45),E24,IF(AND(C24=Listas!$B$2,M24&gt;=45),((((M24/G24)-(40/G24))/100)+1)*E24,IF(AND(C24=Listas!$B$3,M24&gt;=40,M24&lt;45),E24,IF(AND(C24=Listas!$B$3,M24&gt;=45),(1-(((M24/G24)-(40/G24))/100))*E24,IF(AND(M24&lt;40,M24&gt;0),"NO MOVER","")))))</f>
        <v/>
      </c>
      <c r="P24" s="51"/>
      <c r="Q24" s="52" t="str">
        <f>IF($C$1=Listas!$C$2,IF(L24="NO ENTRAR",CONCATENATE(" Entrar con ",K24+10," y cerrar 10 inmendiatamente"),""),"")</f>
        <v/>
      </c>
      <c r="R24" s="53"/>
      <c r="S24" s="53"/>
    </row>
    <row r="25" ht="12.75" customHeight="1">
      <c r="A25" s="42">
        <v>14.0</v>
      </c>
      <c r="B25" s="49"/>
      <c r="C25" s="50"/>
      <c r="D25" s="50"/>
      <c r="E25" s="45"/>
      <c r="F25" s="45"/>
      <c r="G25" s="46"/>
      <c r="H25" s="45" t="str">
        <f>IF(C25=Listas!$B$2,E25-F25,F25-E25)*100</f>
        <v>0.00</v>
      </c>
      <c r="I25" s="45" t="str">
        <f t="shared" si="1"/>
        <v>200.00</v>
      </c>
      <c r="J25" s="45" t="str">
        <f t="shared" si="2"/>
        <v>18.00</v>
      </c>
      <c r="K25" s="45" t="str">
        <f>IF(A25="","",IF($C$1=Listas!$C$2,ROUNDDOWN(('Bitacora 2.0'!J25/'Bitacora 2.0'!H25)*100,0),ROUNDDOWN(('Bitacora 2.0'!J25/'Bitacora 2.0'!H25),2)))</f>
        <v>#DIV/0!</v>
      </c>
      <c r="L25" s="45" t="str">
        <f>IF(A25="","",IF(AND($C$1=Listas!$C$2,'Bitacora 2.0'!K25&gt;=10),"SI ENTRAR",IF(OR(AND('Bitacora 2.0'!$C$1=Listas!$C$3,'Bitacora 2.0'!K25&gt;=0.01),AND('Bitacora 2.0'!$C$1=Listas!$C$4,'Bitacora 2.0'!K25&gt;=0.01)),"SI ENTRAR","NO ENTRAR")))</f>
        <v>#DIV/0!</v>
      </c>
      <c r="M25" s="46"/>
      <c r="N25" s="45"/>
      <c r="O25" s="45" t="str">
        <f>IF(AND(C25=Listas!$B$2,M25&gt;=40,M25&lt;45),E25,IF(AND(C25=Listas!$B$2,M25&gt;=45),((((M25/G25)-(40/G25))/100)+1)*E25,IF(AND(C25=Listas!$B$3,M25&gt;=40,M25&lt;45),E25,IF(AND(C25=Listas!$B$3,M25&gt;=45),(1-(((M25/G25)-(40/G25))/100))*E25,IF(AND(M25&lt;40,M25&gt;0),"NO MOVER","")))))</f>
        <v/>
      </c>
      <c r="P25" s="51"/>
      <c r="Q25" s="52" t="str">
        <f>IF($C$1=Listas!$C$2,IF(L25="NO ENTRAR",CONCATENATE(" Entrar con ",K25+10," y cerrar 10 inmendiatamente"),""),"")</f>
        <v/>
      </c>
      <c r="R25" s="53"/>
      <c r="S25" s="53"/>
    </row>
    <row r="26" ht="12.75" customHeight="1">
      <c r="A26" s="42">
        <v>15.0</v>
      </c>
      <c r="B26" s="49"/>
      <c r="C26" s="50"/>
      <c r="D26" s="50"/>
      <c r="E26" s="45"/>
      <c r="F26" s="45"/>
      <c r="G26" s="46"/>
      <c r="H26" s="45" t="str">
        <f>IF(C26=Listas!$B$2,E26-F26,F26-E26)*100</f>
        <v>0.00</v>
      </c>
      <c r="I26" s="45" t="str">
        <f t="shared" si="1"/>
        <v>200.00</v>
      </c>
      <c r="J26" s="45" t="str">
        <f t="shared" si="2"/>
        <v>18.00</v>
      </c>
      <c r="K26" s="45" t="str">
        <f>IF(A26="","",IF($C$1=Listas!$C$2,ROUNDDOWN(('Bitacora 2.0'!J26/'Bitacora 2.0'!H26)*100,0),ROUNDDOWN(('Bitacora 2.0'!J26/'Bitacora 2.0'!H26),2)))</f>
        <v>#DIV/0!</v>
      </c>
      <c r="L26" s="45" t="str">
        <f>IF(A26="","",IF(AND($C$1=Listas!$C$2,'Bitacora 2.0'!K26&gt;=10),"SI ENTRAR",IF(OR(AND('Bitacora 2.0'!$C$1=Listas!$C$3,'Bitacora 2.0'!K26&gt;=0.01),AND('Bitacora 2.0'!$C$1=Listas!$C$4,'Bitacora 2.0'!K26&gt;=0.01)),"SI ENTRAR","NO ENTRAR")))</f>
        <v>#DIV/0!</v>
      </c>
      <c r="M26" s="46"/>
      <c r="N26" s="45"/>
      <c r="O26" s="45" t="str">
        <f>IF(AND(C26=Listas!$B$2,M26&gt;=40,M26&lt;45),E26,IF(AND(C26=Listas!$B$2,M26&gt;=45),((((M26/G26)-(40/G26))/100)+1)*E26,IF(AND(C26=Listas!$B$3,M26&gt;=40,M26&lt;45),E26,IF(AND(C26=Listas!$B$3,M26&gt;=45),(1-(((M26/G26)-(40/G26))/100))*E26,IF(AND(M26&lt;40,M26&gt;0),"NO MOVER","")))))</f>
        <v/>
      </c>
      <c r="P26" s="51"/>
      <c r="Q26" s="52" t="str">
        <f>IF($C$1=Listas!$C$2,IF(L26="NO ENTRAR",CONCATENATE(" Entrar con ",K26+10," y cerrar 10 inmendiatamente"),""),"")</f>
        <v/>
      </c>
      <c r="R26" s="53"/>
      <c r="S26" s="53"/>
    </row>
    <row r="27" ht="12.75" customHeight="1">
      <c r="A27" s="42">
        <v>16.0</v>
      </c>
      <c r="B27" s="49"/>
      <c r="C27" s="50"/>
      <c r="D27" s="50"/>
      <c r="E27" s="45"/>
      <c r="F27" s="45"/>
      <c r="G27" s="46"/>
      <c r="H27" s="45" t="str">
        <f>IF(C27=Listas!$B$2,E27-F27,F27-E27)*100</f>
        <v>0.00</v>
      </c>
      <c r="I27" s="45" t="str">
        <f t="shared" si="1"/>
        <v>200.00</v>
      </c>
      <c r="J27" s="45" t="str">
        <f t="shared" si="2"/>
        <v>18.00</v>
      </c>
      <c r="K27" s="45" t="str">
        <f>IF(A27="","",IF($C$1=Listas!$C$2,ROUNDDOWN(('Bitacora 2.0'!J27/'Bitacora 2.0'!H27)*100,0),ROUNDDOWN(('Bitacora 2.0'!J27/'Bitacora 2.0'!H27),2)))</f>
        <v>#DIV/0!</v>
      </c>
      <c r="L27" s="45" t="str">
        <f>IF(A27="","",IF(AND($C$1=Listas!$C$2,'Bitacora 2.0'!K27&gt;=10),"SI ENTRAR",IF(OR(AND('Bitacora 2.0'!$C$1=Listas!$C$3,'Bitacora 2.0'!K27&gt;=0.01),AND('Bitacora 2.0'!$C$1=Listas!$C$4,'Bitacora 2.0'!K27&gt;=0.01)),"SI ENTRAR","NO ENTRAR")))</f>
        <v>#DIV/0!</v>
      </c>
      <c r="M27" s="46"/>
      <c r="N27" s="45"/>
      <c r="O27" s="45" t="str">
        <f>IF(AND(C27=Listas!$B$2,M27&gt;=40,M27&lt;45),E27,IF(AND(C27=Listas!$B$2,M27&gt;=45),((((M27/G27)-(40/G27))/100)+1)*E27,IF(AND(C27=Listas!$B$3,M27&gt;=40,M27&lt;45),E27,IF(AND(C27=Listas!$B$3,M27&gt;=45),(1-(((M27/G27)-(40/G27))/100))*E27,IF(AND(M27&lt;40,M27&gt;0),"NO MOVER","")))))</f>
        <v/>
      </c>
      <c r="P27" s="51"/>
      <c r="Q27" s="52" t="str">
        <f>IF($C$1=Listas!$C$2,IF(L27="NO ENTRAR",CONCATENATE(" Entrar con ",K27+10," y cerrar 10 inmendiatamente"),""),"")</f>
        <v/>
      </c>
      <c r="R27" s="53"/>
      <c r="S27" s="53"/>
    </row>
    <row r="28" ht="12.75" customHeight="1">
      <c r="A28" s="42">
        <v>17.0</v>
      </c>
      <c r="B28" s="49"/>
      <c r="C28" s="50"/>
      <c r="D28" s="50"/>
      <c r="E28" s="45"/>
      <c r="F28" s="45"/>
      <c r="G28" s="46"/>
      <c r="H28" s="45" t="str">
        <f>IF(C28=Listas!$B$2,E28-F28,F28-E28)*100</f>
        <v>0.00</v>
      </c>
      <c r="I28" s="45" t="str">
        <f t="shared" si="1"/>
        <v>200.00</v>
      </c>
      <c r="J28" s="45" t="str">
        <f t="shared" si="2"/>
        <v>18.00</v>
      </c>
      <c r="K28" s="45" t="str">
        <f>IF(A28="","",IF($C$1=Listas!$C$2,ROUNDDOWN(('Bitacora 2.0'!J28/'Bitacora 2.0'!H28)*100,0),ROUNDDOWN(('Bitacora 2.0'!J28/'Bitacora 2.0'!H28),2)))</f>
        <v>#DIV/0!</v>
      </c>
      <c r="L28" s="45" t="str">
        <f>IF(A28="","",IF(AND($C$1=Listas!$C$2,'Bitacora 2.0'!K28&gt;=10),"SI ENTRAR",IF(OR(AND('Bitacora 2.0'!$C$1=Listas!$C$3,'Bitacora 2.0'!K28&gt;=0.01),AND('Bitacora 2.0'!$C$1=Listas!$C$4,'Bitacora 2.0'!K28&gt;=0.01)),"SI ENTRAR","NO ENTRAR")))</f>
        <v>#DIV/0!</v>
      </c>
      <c r="M28" s="46"/>
      <c r="N28" s="45"/>
      <c r="O28" s="45" t="str">
        <f>IF(AND(C28=Listas!$B$2,M28&gt;=40,M28&lt;45),E28,IF(AND(C28=Listas!$B$2,M28&gt;=45),((((M28/G28)-(40/G28))/100)+1)*E28,IF(AND(C28=Listas!$B$3,M28&gt;=40,M28&lt;45),E28,IF(AND(C28=Listas!$B$3,M28&gt;=45),(1-(((M28/G28)-(40/G28))/100))*E28,IF(AND(M28&lt;40,M28&gt;0),"NO MOVER","")))))</f>
        <v/>
      </c>
      <c r="P28" s="51"/>
      <c r="Q28" s="52" t="str">
        <f>IF($C$1=Listas!$C$2,IF(L28="NO ENTRAR",CONCATENATE(" Entrar con ",K28+10," y cerrar 10 inmendiatamente"),""),"")</f>
        <v/>
      </c>
      <c r="R28" s="53"/>
      <c r="S28" s="53"/>
    </row>
    <row r="29" ht="12.75" customHeight="1">
      <c r="A29" s="42">
        <v>18.0</v>
      </c>
      <c r="B29" s="49"/>
      <c r="C29" s="50"/>
      <c r="D29" s="50"/>
      <c r="E29" s="45"/>
      <c r="F29" s="45"/>
      <c r="G29" s="46"/>
      <c r="H29" s="45" t="str">
        <f>IF(C29=Listas!$B$2,E29-F29,F29-E29)*100</f>
        <v>0.00</v>
      </c>
      <c r="I29" s="45" t="str">
        <f t="shared" si="1"/>
        <v>200.00</v>
      </c>
      <c r="J29" s="45" t="str">
        <f t="shared" si="2"/>
        <v>18.00</v>
      </c>
      <c r="K29" s="45" t="str">
        <f>IF(A29="","",IF($C$1=Listas!$C$2,ROUNDDOWN(('Bitacora 2.0'!J29/'Bitacora 2.0'!H29)*100,0),ROUNDDOWN(('Bitacora 2.0'!J29/'Bitacora 2.0'!H29),2)))</f>
        <v>#DIV/0!</v>
      </c>
      <c r="L29" s="45" t="str">
        <f>IF(A29="","",IF(AND($C$1=Listas!$C$2,'Bitacora 2.0'!K29&gt;=10),"SI ENTRAR",IF(OR(AND('Bitacora 2.0'!$C$1=Listas!$C$3,'Bitacora 2.0'!K29&gt;=0.01),AND('Bitacora 2.0'!$C$1=Listas!$C$4,'Bitacora 2.0'!K29&gt;=0.01)),"SI ENTRAR","NO ENTRAR")))</f>
        <v>#DIV/0!</v>
      </c>
      <c r="M29" s="46"/>
      <c r="N29" s="45"/>
      <c r="O29" s="45" t="str">
        <f>IF(AND(C29=Listas!$B$2,M29&gt;=40,M29&lt;45),E29,IF(AND(C29=Listas!$B$2,M29&gt;=45),((((M29/G29)-(40/G29))/100)+1)*E29,IF(AND(C29=Listas!$B$3,M29&gt;=40,M29&lt;45),E29,IF(AND(C29=Listas!$B$3,M29&gt;=45),(1-(((M29/G29)-(40/G29))/100))*E29,IF(AND(M29&lt;40,M29&gt;0),"NO MOVER","")))))</f>
        <v/>
      </c>
      <c r="P29" s="51"/>
      <c r="Q29" s="52" t="str">
        <f>IF($C$1=Listas!$C$2,IF(L29="NO ENTRAR",CONCATENATE(" Entrar con ",K29+10," y cerrar 10 inmendiatamente"),""),"")</f>
        <v/>
      </c>
      <c r="R29" s="53"/>
      <c r="S29" s="53"/>
    </row>
    <row r="30" ht="12.75" customHeight="1">
      <c r="A30" s="42">
        <v>19.0</v>
      </c>
      <c r="B30" s="49"/>
      <c r="C30" s="50"/>
      <c r="D30" s="50"/>
      <c r="E30" s="45"/>
      <c r="F30" s="45"/>
      <c r="G30" s="46"/>
      <c r="H30" s="45" t="str">
        <f>IF(C30=Listas!$B$2,E30-F30,F30-E30)*100</f>
        <v>0.00</v>
      </c>
      <c r="I30" s="45" t="str">
        <f t="shared" si="1"/>
        <v>200.00</v>
      </c>
      <c r="J30" s="45" t="str">
        <f t="shared" si="2"/>
        <v>18.00</v>
      </c>
      <c r="K30" s="45" t="str">
        <f>IF(A30="","",IF($C$1=Listas!$C$2,ROUNDDOWN(('Bitacora 2.0'!J30/'Bitacora 2.0'!H30)*100,0),ROUNDDOWN(('Bitacora 2.0'!J30/'Bitacora 2.0'!H30),2)))</f>
        <v>#DIV/0!</v>
      </c>
      <c r="L30" s="45" t="str">
        <f>IF(A30="","",IF(AND($C$1=Listas!$C$2,'Bitacora 2.0'!K30&gt;=10),"SI ENTRAR",IF(OR(AND('Bitacora 2.0'!$C$1=Listas!$C$3,'Bitacora 2.0'!K30&gt;=0.01),AND('Bitacora 2.0'!$C$1=Listas!$C$4,'Bitacora 2.0'!K30&gt;=0.01)),"SI ENTRAR","NO ENTRAR")))</f>
        <v>#DIV/0!</v>
      </c>
      <c r="M30" s="46"/>
      <c r="N30" s="45"/>
      <c r="O30" s="45" t="str">
        <f>IF(AND(C30=Listas!$B$2,M30&gt;=40,M30&lt;45),E30,IF(AND(C30=Listas!$B$2,M30&gt;=45),((((M30/G30)-(40/G30))/100)+1)*E30,IF(AND(C30=Listas!$B$3,M30&gt;=40,M30&lt;45),E30,IF(AND(C30=Listas!$B$3,M30&gt;=45),(1-(((M30/G30)-(40/G30))/100))*E30,IF(AND(M30&lt;40,M30&gt;0),"NO MOVER","")))))</f>
        <v/>
      </c>
      <c r="P30" s="51"/>
      <c r="Q30" s="52" t="str">
        <f>IF($C$1=Listas!$C$2,IF(L30="NO ENTRAR",CONCATENATE(" Entrar con ",K30+10," y cerrar 10 inmendiatamente"),""),"")</f>
        <v/>
      </c>
      <c r="R30" s="53"/>
      <c r="S30" s="53"/>
    </row>
    <row r="31" ht="12.75" customHeight="1">
      <c r="A31" s="42">
        <v>20.0</v>
      </c>
      <c r="B31" s="49"/>
      <c r="C31" s="50"/>
      <c r="D31" s="50"/>
      <c r="E31" s="45"/>
      <c r="F31" s="45"/>
      <c r="G31" s="46"/>
      <c r="H31" s="45" t="str">
        <f>IF(C31=Listas!$B$2,E31-F31,F31-E31)*100</f>
        <v>0.00</v>
      </c>
      <c r="I31" s="45" t="str">
        <f t="shared" si="1"/>
        <v>200.00</v>
      </c>
      <c r="J31" s="45" t="str">
        <f t="shared" si="2"/>
        <v>18.00</v>
      </c>
      <c r="K31" s="45" t="str">
        <f>IF(A31="","",IF($C$1=Listas!$C$2,ROUNDDOWN(('Bitacora 2.0'!J31/'Bitacora 2.0'!H31)*100,0),ROUNDDOWN(('Bitacora 2.0'!J31/'Bitacora 2.0'!H31),2)))</f>
        <v>#DIV/0!</v>
      </c>
      <c r="L31" s="45" t="str">
        <f>IF(A31="","",IF(AND($C$1=Listas!$C$2,'Bitacora 2.0'!K31&gt;=10),"SI ENTRAR",IF(OR(AND('Bitacora 2.0'!$C$1=Listas!$C$3,'Bitacora 2.0'!K31&gt;=0.01),AND('Bitacora 2.0'!$C$1=Listas!$C$4,'Bitacora 2.0'!K31&gt;=0.01)),"SI ENTRAR","NO ENTRAR")))</f>
        <v>#DIV/0!</v>
      </c>
      <c r="M31" s="46"/>
      <c r="N31" s="45"/>
      <c r="O31" s="45" t="str">
        <f>IF(AND(C31=Listas!$B$2,M31&gt;=40,M31&lt;45),E31,IF(AND(C31=Listas!$B$2,M31&gt;=45),((((M31/G31)-(40/G31))/100)+1)*E31,IF(AND(C31=Listas!$B$3,M31&gt;=40,M31&lt;45),E31,IF(AND(C31=Listas!$B$3,M31&gt;=45),(1-(((M31/G31)-(40/G31))/100))*E31,IF(AND(M31&lt;40,M31&gt;0),"NO MOVER","")))))</f>
        <v/>
      </c>
      <c r="P31" s="51"/>
      <c r="Q31" s="52" t="str">
        <f>IF($C$1=Listas!$C$2,IF(L31="NO ENTRAR",CONCATENATE(" Entrar con ",K31+10," y cerrar 10 inmendiatamente"),""),"")</f>
        <v/>
      </c>
      <c r="R31" s="53"/>
      <c r="S31" s="53"/>
    </row>
    <row r="32" ht="12.75" customHeight="1">
      <c r="A32" s="42">
        <v>21.0</v>
      </c>
      <c r="B32" s="49"/>
      <c r="C32" s="50"/>
      <c r="D32" s="50"/>
      <c r="E32" s="45"/>
      <c r="F32" s="45"/>
      <c r="G32" s="46"/>
      <c r="H32" s="45" t="str">
        <f>IF(C32=Listas!$B$2,E32-F32,F32-E32)*100</f>
        <v>0.00</v>
      </c>
      <c r="I32" s="45" t="str">
        <f t="shared" si="1"/>
        <v>200.00</v>
      </c>
      <c r="J32" s="45" t="str">
        <f t="shared" si="2"/>
        <v>18.00</v>
      </c>
      <c r="K32" s="45" t="str">
        <f>IF(A32="","",IF($C$1=Listas!$C$2,ROUNDDOWN(('Bitacora 2.0'!J32/'Bitacora 2.0'!H32)*100,0),ROUNDDOWN(('Bitacora 2.0'!J32/'Bitacora 2.0'!H32),2)))</f>
        <v>#DIV/0!</v>
      </c>
      <c r="L32" s="45" t="str">
        <f>IF(A32="","",IF(AND($C$1=Listas!$C$2,'Bitacora 2.0'!K32&gt;=10),"SI ENTRAR",IF(OR(AND('Bitacora 2.0'!$C$1=Listas!$C$3,'Bitacora 2.0'!K32&gt;=0.01),AND('Bitacora 2.0'!$C$1=Listas!$C$4,'Bitacora 2.0'!K32&gt;=0.01)),"SI ENTRAR","NO ENTRAR")))</f>
        <v>#DIV/0!</v>
      </c>
      <c r="M32" s="46"/>
      <c r="N32" s="45"/>
      <c r="O32" s="45" t="str">
        <f>IF(AND(C32=Listas!$B$2,M32&gt;=40,M32&lt;45),E32,IF(AND(C32=Listas!$B$2,M32&gt;=45),((((M32/G32)-(40/G32))/100)+1)*E32,IF(AND(C32=Listas!$B$3,M32&gt;=40,M32&lt;45),E32,IF(AND(C32=Listas!$B$3,M32&gt;=45),(1-(((M32/G32)-(40/G32))/100))*E32,IF(AND(M32&lt;40,M32&gt;0),"NO MOVER","")))))</f>
        <v/>
      </c>
      <c r="P32" s="51"/>
      <c r="Q32" s="52" t="str">
        <f>IF($C$1=Listas!$C$2,IF(L32="NO ENTRAR",CONCATENATE(" Entrar con ",K32+10," y cerrar 10 inmendiatamente"),""),"")</f>
        <v/>
      </c>
      <c r="R32" s="53"/>
      <c r="S32" s="53"/>
    </row>
    <row r="33" ht="12.75" customHeight="1">
      <c r="A33" s="54"/>
      <c r="B33" s="55"/>
      <c r="C33" s="56"/>
      <c r="D33" s="56"/>
      <c r="E33" s="57"/>
      <c r="F33" s="57"/>
      <c r="G33" s="58"/>
      <c r="H33" s="57"/>
      <c r="I33" s="57"/>
      <c r="J33" s="57"/>
      <c r="K33" s="57"/>
      <c r="L33" s="57"/>
      <c r="M33" s="58"/>
      <c r="N33" s="57"/>
      <c r="O33" s="57"/>
      <c r="P33" s="59"/>
      <c r="Q33" s="60"/>
      <c r="R33" s="53"/>
      <c r="S33" s="53"/>
    </row>
    <row r="34" ht="12.75" customHeight="1">
      <c r="A34" s="54"/>
      <c r="B34" s="55"/>
      <c r="C34" s="56"/>
      <c r="D34" s="56"/>
      <c r="E34" s="57"/>
      <c r="F34" s="57"/>
      <c r="G34" s="58"/>
      <c r="H34" s="57"/>
      <c r="I34" s="57"/>
      <c r="J34" s="57"/>
      <c r="K34" s="57"/>
      <c r="L34" s="57"/>
      <c r="M34" s="58"/>
      <c r="N34" s="57"/>
      <c r="O34" s="57"/>
      <c r="P34" s="59"/>
      <c r="Q34" s="60"/>
      <c r="R34" s="53"/>
      <c r="S34" s="53"/>
    </row>
    <row r="35" ht="12.75" customHeight="1">
      <c r="A35" s="54"/>
      <c r="B35" s="55"/>
      <c r="C35" s="56"/>
      <c r="D35" s="56"/>
      <c r="E35" s="57"/>
      <c r="F35" s="57"/>
      <c r="G35" s="58"/>
      <c r="H35" s="57"/>
      <c r="I35" s="57"/>
      <c r="J35" s="57"/>
      <c r="K35" s="57"/>
      <c r="L35" s="57"/>
      <c r="M35" s="58"/>
      <c r="N35" s="57"/>
      <c r="O35" s="57"/>
      <c r="P35" s="59"/>
      <c r="Q35" s="60"/>
      <c r="R35" s="53"/>
      <c r="S35" s="53"/>
    </row>
    <row r="36" ht="12.75" customHeight="1">
      <c r="A36" s="54"/>
      <c r="B36" s="55"/>
      <c r="C36" s="56"/>
      <c r="D36" s="56"/>
      <c r="E36" s="57"/>
      <c r="F36" s="57"/>
      <c r="G36" s="58"/>
      <c r="H36" s="57"/>
      <c r="I36" s="57"/>
      <c r="J36" s="57"/>
      <c r="K36" s="57"/>
      <c r="L36" s="57"/>
      <c r="M36" s="58"/>
      <c r="N36" s="57"/>
      <c r="O36" s="57"/>
      <c r="P36" s="59"/>
      <c r="Q36" s="60"/>
      <c r="R36" s="53"/>
      <c r="S36" s="53"/>
    </row>
    <row r="37" ht="12.75" customHeight="1">
      <c r="A37" s="54"/>
      <c r="B37" s="55"/>
      <c r="C37" s="56"/>
      <c r="D37" s="56"/>
      <c r="E37" s="57"/>
      <c r="F37" s="57"/>
      <c r="G37" s="58"/>
      <c r="H37" s="57"/>
      <c r="I37" s="57"/>
      <c r="J37" s="57"/>
      <c r="K37" s="57"/>
      <c r="L37" s="57"/>
      <c r="M37" s="58"/>
      <c r="N37" s="57"/>
      <c r="O37" s="57"/>
      <c r="P37" s="59"/>
      <c r="Q37" s="60"/>
      <c r="R37" s="53"/>
      <c r="S37" s="53"/>
    </row>
    <row r="38" ht="12.75" customHeight="1">
      <c r="A38" s="54"/>
      <c r="B38" s="55"/>
      <c r="C38" s="56"/>
      <c r="D38" s="56"/>
      <c r="E38" s="57"/>
      <c r="F38" s="57"/>
      <c r="G38" s="58"/>
      <c r="H38" s="57"/>
      <c r="I38" s="57"/>
      <c r="J38" s="57"/>
      <c r="K38" s="57"/>
      <c r="L38" s="57"/>
      <c r="M38" s="58"/>
      <c r="N38" s="57"/>
      <c r="O38" s="57"/>
      <c r="P38" s="59"/>
      <c r="Q38" s="60"/>
      <c r="R38" s="53"/>
      <c r="S38" s="53"/>
    </row>
    <row r="39" ht="12.75" customHeight="1">
      <c r="A39" s="54"/>
      <c r="B39" s="55"/>
      <c r="C39" s="56"/>
      <c r="D39" s="56"/>
      <c r="E39" s="57"/>
      <c r="F39" s="57"/>
      <c r="G39" s="58"/>
      <c r="H39" s="57"/>
      <c r="I39" s="57"/>
      <c r="J39" s="57"/>
      <c r="K39" s="57"/>
      <c r="L39" s="57"/>
      <c r="M39" s="58"/>
      <c r="N39" s="57"/>
      <c r="O39" s="57"/>
      <c r="P39" s="59"/>
      <c r="Q39" s="60"/>
      <c r="R39" s="53"/>
      <c r="S39" s="53"/>
    </row>
    <row r="40" ht="12.75" customHeight="1">
      <c r="A40" s="54"/>
      <c r="B40" s="55"/>
      <c r="C40" s="56"/>
      <c r="D40" s="56"/>
      <c r="E40" s="57"/>
      <c r="F40" s="57"/>
      <c r="G40" s="58"/>
      <c r="H40" s="57"/>
      <c r="I40" s="57"/>
      <c r="J40" s="57"/>
      <c r="K40" s="57"/>
      <c r="L40" s="57"/>
      <c r="M40" s="58"/>
      <c r="N40" s="57"/>
      <c r="O40" s="57"/>
      <c r="P40" s="59"/>
      <c r="Q40" s="60"/>
      <c r="R40" s="53"/>
      <c r="S40" s="53"/>
    </row>
    <row r="41" ht="12.75" customHeight="1">
      <c r="A41" s="54"/>
      <c r="B41" s="55"/>
      <c r="C41" s="56"/>
      <c r="D41" s="56"/>
      <c r="E41" s="57"/>
      <c r="F41" s="57"/>
      <c r="G41" s="58"/>
      <c r="H41" s="57"/>
      <c r="I41" s="57"/>
      <c r="J41" s="57"/>
      <c r="K41" s="57"/>
      <c r="L41" s="57"/>
      <c r="M41" s="58"/>
      <c r="N41" s="57"/>
      <c r="O41" s="57"/>
      <c r="P41" s="59"/>
      <c r="Q41" s="60"/>
      <c r="R41" s="53"/>
      <c r="S41" s="53"/>
    </row>
    <row r="42" ht="12.75" customHeight="1">
      <c r="A42" s="54"/>
      <c r="B42" s="55"/>
      <c r="C42" s="56"/>
      <c r="D42" s="56"/>
      <c r="E42" s="57"/>
      <c r="F42" s="57"/>
      <c r="G42" s="58"/>
      <c r="H42" s="57"/>
      <c r="I42" s="57"/>
      <c r="J42" s="57"/>
      <c r="K42" s="57"/>
      <c r="L42" s="57"/>
      <c r="M42" s="58"/>
      <c r="N42" s="57"/>
      <c r="O42" s="57"/>
      <c r="P42" s="59"/>
      <c r="Q42" s="60"/>
      <c r="R42" s="53"/>
      <c r="S42" s="53"/>
    </row>
    <row r="43" ht="12.75" customHeight="1">
      <c r="A43" s="54"/>
      <c r="B43" s="55"/>
      <c r="C43" s="56"/>
      <c r="D43" s="56"/>
      <c r="E43" s="57"/>
      <c r="F43" s="57"/>
      <c r="G43" s="58"/>
      <c r="H43" s="57"/>
      <c r="I43" s="57"/>
      <c r="J43" s="57"/>
      <c r="K43" s="57"/>
      <c r="L43" s="57"/>
      <c r="M43" s="58"/>
      <c r="N43" s="57"/>
      <c r="O43" s="57"/>
      <c r="P43" s="59"/>
      <c r="Q43" s="60"/>
      <c r="R43" s="53"/>
      <c r="S43" s="53"/>
    </row>
    <row r="44" ht="12.75" customHeight="1">
      <c r="A44" s="54"/>
      <c r="B44" s="55"/>
      <c r="C44" s="56"/>
      <c r="D44" s="56"/>
      <c r="E44" s="57"/>
      <c r="F44" s="57"/>
      <c r="G44" s="58"/>
      <c r="H44" s="57"/>
      <c r="I44" s="57"/>
      <c r="J44" s="57"/>
      <c r="K44" s="57"/>
      <c r="L44" s="57"/>
      <c r="M44" s="58"/>
      <c r="N44" s="57"/>
      <c r="O44" s="57"/>
      <c r="P44" s="59"/>
      <c r="Q44" s="60"/>
      <c r="R44" s="53"/>
      <c r="S44" s="53"/>
    </row>
    <row r="45" ht="12.75" customHeight="1">
      <c r="A45" s="54"/>
      <c r="B45" s="55"/>
      <c r="C45" s="56"/>
      <c r="D45" s="56"/>
      <c r="E45" s="57"/>
      <c r="F45" s="57"/>
      <c r="G45" s="58"/>
      <c r="H45" s="57"/>
      <c r="I45" s="57"/>
      <c r="J45" s="57"/>
      <c r="K45" s="57"/>
      <c r="L45" s="57"/>
      <c r="M45" s="58"/>
      <c r="N45" s="57"/>
      <c r="O45" s="57"/>
      <c r="P45" s="59"/>
      <c r="Q45" s="60"/>
      <c r="R45" s="53"/>
      <c r="S45" s="53"/>
    </row>
    <row r="46" ht="12.75" customHeight="1">
      <c r="A46" s="54"/>
      <c r="B46" s="55"/>
      <c r="C46" s="56"/>
      <c r="D46" s="56"/>
      <c r="E46" s="57"/>
      <c r="F46" s="57"/>
      <c r="G46" s="58"/>
      <c r="H46" s="57"/>
      <c r="I46" s="57"/>
      <c r="J46" s="57"/>
      <c r="K46" s="57"/>
      <c r="L46" s="57"/>
      <c r="M46" s="58"/>
      <c r="N46" s="57"/>
      <c r="O46" s="57"/>
      <c r="P46" s="59"/>
      <c r="Q46" s="60"/>
      <c r="R46" s="53"/>
      <c r="S46" s="53"/>
    </row>
    <row r="47" ht="12.75" customHeight="1">
      <c r="A47" s="54"/>
      <c r="B47" s="55"/>
      <c r="C47" s="56"/>
      <c r="D47" s="56"/>
      <c r="E47" s="57"/>
      <c r="F47" s="57"/>
      <c r="G47" s="58"/>
      <c r="H47" s="57"/>
      <c r="I47" s="57"/>
      <c r="J47" s="57"/>
      <c r="K47" s="57"/>
      <c r="L47" s="57"/>
      <c r="M47" s="58"/>
      <c r="N47" s="57"/>
      <c r="O47" s="57"/>
      <c r="P47" s="59"/>
      <c r="Q47" s="60"/>
      <c r="R47" s="53"/>
      <c r="S47" s="53"/>
    </row>
    <row r="48" ht="12.75" customHeight="1">
      <c r="A48" s="54"/>
      <c r="B48" s="55"/>
      <c r="C48" s="56"/>
      <c r="D48" s="56"/>
      <c r="E48" s="57"/>
      <c r="F48" s="57"/>
      <c r="G48" s="58"/>
      <c r="H48" s="57"/>
      <c r="I48" s="57"/>
      <c r="J48" s="57"/>
      <c r="K48" s="57"/>
      <c r="L48" s="57"/>
      <c r="M48" s="58"/>
      <c r="N48" s="57"/>
      <c r="O48" s="57"/>
      <c r="P48" s="59"/>
      <c r="Q48" s="60"/>
      <c r="R48" s="53"/>
      <c r="S48" s="53"/>
    </row>
    <row r="49" ht="12.75" customHeight="1">
      <c r="A49" s="54"/>
      <c r="B49" s="55"/>
      <c r="C49" s="56"/>
      <c r="D49" s="56"/>
      <c r="E49" s="57"/>
      <c r="F49" s="57"/>
      <c r="G49" s="58"/>
      <c r="H49" s="57"/>
      <c r="I49" s="57"/>
      <c r="J49" s="57"/>
      <c r="K49" s="57"/>
      <c r="L49" s="57"/>
      <c r="M49" s="58"/>
      <c r="N49" s="57"/>
      <c r="O49" s="57"/>
      <c r="P49" s="59"/>
      <c r="Q49" s="60"/>
      <c r="R49" s="53"/>
      <c r="S49" s="53"/>
    </row>
    <row r="50" ht="12.75" customHeight="1">
      <c r="A50" s="54"/>
      <c r="B50" s="55"/>
      <c r="C50" s="56"/>
      <c r="D50" s="56"/>
      <c r="E50" s="57"/>
      <c r="F50" s="57"/>
      <c r="G50" s="58"/>
      <c r="H50" s="57"/>
      <c r="I50" s="57"/>
      <c r="J50" s="57"/>
      <c r="K50" s="57"/>
      <c r="L50" s="57"/>
      <c r="M50" s="58"/>
      <c r="N50" s="57"/>
      <c r="O50" s="57"/>
      <c r="P50" s="59"/>
      <c r="Q50" s="60"/>
      <c r="R50" s="53"/>
      <c r="S50" s="53"/>
    </row>
    <row r="51" ht="12.75" customHeight="1">
      <c r="A51" s="54"/>
      <c r="B51" s="55"/>
      <c r="C51" s="56"/>
      <c r="D51" s="56"/>
      <c r="E51" s="57"/>
      <c r="F51" s="57"/>
      <c r="G51" s="58"/>
      <c r="H51" s="57"/>
      <c r="I51" s="57"/>
      <c r="J51" s="57"/>
      <c r="K51" s="57"/>
      <c r="L51" s="57"/>
      <c r="M51" s="58"/>
      <c r="N51" s="57"/>
      <c r="O51" s="57"/>
      <c r="P51" s="59"/>
      <c r="Q51" s="60"/>
      <c r="R51" s="53"/>
      <c r="S51" s="53"/>
    </row>
    <row r="52" ht="12.75" customHeight="1">
      <c r="A52" s="54"/>
      <c r="B52" s="55"/>
      <c r="C52" s="56"/>
      <c r="D52" s="56"/>
      <c r="E52" s="57"/>
      <c r="F52" s="57"/>
      <c r="G52" s="58"/>
      <c r="H52" s="57"/>
      <c r="I52" s="57"/>
      <c r="J52" s="57"/>
      <c r="K52" s="57"/>
      <c r="L52" s="57"/>
      <c r="M52" s="58"/>
      <c r="N52" s="57"/>
      <c r="O52" s="57"/>
      <c r="P52" s="59"/>
      <c r="Q52" s="60"/>
      <c r="R52" s="53"/>
      <c r="S52" s="53"/>
    </row>
    <row r="53" ht="12.75" customHeight="1">
      <c r="A53" s="54"/>
      <c r="B53" s="55"/>
      <c r="C53" s="56"/>
      <c r="D53" s="56"/>
      <c r="E53" s="57"/>
      <c r="F53" s="57"/>
      <c r="G53" s="58"/>
      <c r="H53" s="57"/>
      <c r="I53" s="57"/>
      <c r="J53" s="57"/>
      <c r="K53" s="57"/>
      <c r="L53" s="57"/>
      <c r="M53" s="58"/>
      <c r="N53" s="57"/>
      <c r="O53" s="57"/>
      <c r="P53" s="59"/>
      <c r="Q53" s="60"/>
      <c r="R53" s="53"/>
      <c r="S53" s="53"/>
    </row>
    <row r="54" ht="12.75" customHeight="1">
      <c r="A54" s="54"/>
      <c r="B54" s="55"/>
      <c r="C54" s="56"/>
      <c r="D54" s="56"/>
      <c r="E54" s="57"/>
      <c r="F54" s="57"/>
      <c r="G54" s="58"/>
      <c r="H54" s="57"/>
      <c r="I54" s="57"/>
      <c r="J54" s="57"/>
      <c r="K54" s="57"/>
      <c r="L54" s="57"/>
      <c r="M54" s="58"/>
      <c r="N54" s="57"/>
      <c r="O54" s="57"/>
      <c r="P54" s="59"/>
      <c r="Q54" s="60"/>
      <c r="R54" s="53"/>
      <c r="S54" s="53"/>
    </row>
    <row r="55" ht="12.75" customHeight="1">
      <c r="A55" s="54"/>
      <c r="B55" s="55"/>
      <c r="C55" s="56"/>
      <c r="D55" s="56"/>
      <c r="E55" s="57"/>
      <c r="F55" s="57"/>
      <c r="G55" s="58"/>
      <c r="H55" s="57"/>
      <c r="I55" s="57"/>
      <c r="J55" s="57"/>
      <c r="K55" s="57"/>
      <c r="L55" s="57"/>
      <c r="M55" s="58"/>
      <c r="N55" s="57"/>
      <c r="O55" s="57"/>
      <c r="P55" s="59"/>
      <c r="Q55" s="60"/>
      <c r="R55" s="53"/>
      <c r="S55" s="53"/>
    </row>
    <row r="56" ht="12.75" customHeight="1">
      <c r="A56" s="54"/>
      <c r="B56" s="55"/>
      <c r="C56" s="56"/>
      <c r="D56" s="56"/>
      <c r="E56" s="57"/>
      <c r="F56" s="57"/>
      <c r="G56" s="58"/>
      <c r="H56" s="57"/>
      <c r="I56" s="57"/>
      <c r="J56" s="57"/>
      <c r="K56" s="57"/>
      <c r="L56" s="57"/>
      <c r="M56" s="58"/>
      <c r="N56" s="57"/>
      <c r="O56" s="57"/>
      <c r="P56" s="59"/>
      <c r="Q56" s="60"/>
      <c r="R56" s="53"/>
      <c r="S56" s="53"/>
    </row>
    <row r="57" ht="12.75" customHeight="1">
      <c r="A57" s="54"/>
      <c r="B57" s="55"/>
      <c r="C57" s="56"/>
      <c r="D57" s="56"/>
      <c r="E57" s="57"/>
      <c r="F57" s="57"/>
      <c r="G57" s="58"/>
      <c r="H57" s="57"/>
      <c r="I57" s="57"/>
      <c r="J57" s="57"/>
      <c r="K57" s="57"/>
      <c r="L57" s="57"/>
      <c r="M57" s="58"/>
      <c r="N57" s="57"/>
      <c r="O57" s="57"/>
      <c r="P57" s="59"/>
      <c r="Q57" s="60"/>
      <c r="R57" s="53"/>
      <c r="S57" s="53"/>
    </row>
    <row r="58" ht="12.75" customHeight="1">
      <c r="A58" s="54"/>
      <c r="B58" s="55"/>
      <c r="C58" s="56"/>
      <c r="D58" s="56"/>
      <c r="E58" s="57"/>
      <c r="F58" s="57"/>
      <c r="G58" s="58"/>
      <c r="H58" s="57"/>
      <c r="I58" s="57"/>
      <c r="J58" s="57"/>
      <c r="K58" s="57"/>
      <c r="L58" s="57"/>
      <c r="M58" s="58"/>
      <c r="N58" s="57"/>
      <c r="O58" s="57"/>
      <c r="P58" s="59"/>
      <c r="Q58" s="60"/>
      <c r="R58" s="53"/>
      <c r="S58" s="53"/>
    </row>
    <row r="59" ht="12.75" customHeight="1">
      <c r="A59" s="54"/>
      <c r="B59" s="55"/>
      <c r="C59" s="56"/>
      <c r="D59" s="56"/>
      <c r="E59" s="57"/>
      <c r="F59" s="57"/>
      <c r="G59" s="58"/>
      <c r="H59" s="57"/>
      <c r="I59" s="57"/>
      <c r="J59" s="57"/>
      <c r="K59" s="57"/>
      <c r="L59" s="57"/>
      <c r="M59" s="58"/>
      <c r="N59" s="57"/>
      <c r="O59" s="57"/>
      <c r="P59" s="59"/>
      <c r="Q59" s="60"/>
      <c r="R59" s="53"/>
      <c r="S59" s="53"/>
    </row>
    <row r="60" ht="12.75" customHeight="1">
      <c r="A60" s="54"/>
      <c r="B60" s="55"/>
      <c r="C60" s="56"/>
      <c r="D60" s="56"/>
      <c r="E60" s="57"/>
      <c r="F60" s="57"/>
      <c r="G60" s="58"/>
      <c r="H60" s="57"/>
      <c r="I60" s="57"/>
      <c r="J60" s="57"/>
      <c r="K60" s="57"/>
      <c r="L60" s="57"/>
      <c r="M60" s="58"/>
      <c r="N60" s="57"/>
      <c r="O60" s="57"/>
      <c r="P60" s="59"/>
      <c r="Q60" s="60"/>
      <c r="R60" s="53"/>
      <c r="S60" s="53"/>
    </row>
    <row r="61" ht="12.75" customHeight="1">
      <c r="A61" s="54"/>
      <c r="B61" s="55"/>
      <c r="C61" s="56"/>
      <c r="D61" s="56"/>
      <c r="E61" s="57"/>
      <c r="F61" s="57"/>
      <c r="G61" s="58"/>
      <c r="H61" s="57"/>
      <c r="I61" s="57"/>
      <c r="J61" s="57"/>
      <c r="K61" s="57"/>
      <c r="L61" s="57"/>
      <c r="M61" s="58"/>
      <c r="N61" s="57"/>
      <c r="O61" s="57"/>
      <c r="P61" s="59"/>
      <c r="Q61" s="60"/>
      <c r="R61" s="53"/>
      <c r="S61" s="53"/>
    </row>
    <row r="62" ht="12.75" customHeight="1">
      <c r="A62" s="54"/>
      <c r="B62" s="55"/>
      <c r="C62" s="56"/>
      <c r="D62" s="56"/>
      <c r="E62" s="57"/>
      <c r="F62" s="57"/>
      <c r="G62" s="58"/>
      <c r="H62" s="57"/>
      <c r="I62" s="57"/>
      <c r="J62" s="57"/>
      <c r="K62" s="57"/>
      <c r="L62" s="57"/>
      <c r="M62" s="58"/>
      <c r="N62" s="57"/>
      <c r="O62" s="57"/>
      <c r="P62" s="59"/>
      <c r="Q62" s="60"/>
      <c r="R62" s="53"/>
      <c r="S62" s="53"/>
    </row>
    <row r="63" ht="12.75" customHeight="1">
      <c r="A63" s="54"/>
      <c r="B63" s="55"/>
      <c r="C63" s="56"/>
      <c r="D63" s="56"/>
      <c r="E63" s="57"/>
      <c r="F63" s="57"/>
      <c r="G63" s="58"/>
      <c r="H63" s="57"/>
      <c r="I63" s="57"/>
      <c r="J63" s="57"/>
      <c r="K63" s="57"/>
      <c r="L63" s="57"/>
      <c r="M63" s="58"/>
      <c r="N63" s="57"/>
      <c r="O63" s="57"/>
      <c r="P63" s="59"/>
      <c r="Q63" s="60"/>
      <c r="R63" s="53"/>
      <c r="S63" s="53"/>
    </row>
    <row r="64" ht="12.75" customHeight="1">
      <c r="A64" s="54"/>
      <c r="B64" s="55"/>
      <c r="C64" s="56"/>
      <c r="D64" s="56"/>
      <c r="E64" s="57"/>
      <c r="F64" s="57"/>
      <c r="G64" s="58"/>
      <c r="H64" s="57"/>
      <c r="I64" s="57"/>
      <c r="J64" s="57"/>
      <c r="K64" s="57"/>
      <c r="L64" s="57"/>
      <c r="M64" s="58"/>
      <c r="N64" s="57"/>
      <c r="O64" s="57"/>
      <c r="P64" s="59"/>
      <c r="Q64" s="60"/>
      <c r="R64" s="53"/>
      <c r="S64" s="53"/>
    </row>
    <row r="65" ht="12.75" customHeight="1">
      <c r="A65" s="61"/>
      <c r="B65" s="62"/>
      <c r="C65" s="63"/>
      <c r="D65" s="63"/>
      <c r="E65" s="64"/>
      <c r="F65" s="64"/>
      <c r="G65" s="65"/>
      <c r="H65" s="64" t="str">
        <f>IF(C65=Listas!$B$2,E65-F65,F65-E65)*100</f>
        <v>0.00</v>
      </c>
      <c r="I65" s="64" t="str">
        <f>IF(A65="","",$D$6)</f>
        <v/>
      </c>
      <c r="J65" s="64" t="str">
        <f>IF(A65="","",I65*$C$3)</f>
        <v/>
      </c>
      <c r="K65" s="64" t="str">
        <f>IF(A65="","",IF($C$1=Listas!$C$2,ROUNDDOWN(('Bitacora 2.0'!J65/'Bitacora 2.0'!H65)*100,0),ROUNDDOWN(('Bitacora 2.0'!J65/'Bitacora 2.0'!H65),2)))</f>
        <v/>
      </c>
      <c r="L65" s="64" t="str">
        <f>IF(A65="","",IF(AND($C$1=Listas!$C$2,'Bitacora 2.0'!K65&gt;=10),"SI ENTRAR",IF(OR(AND('Bitacora 2.0'!$C$1=Listas!$C$3,'Bitacora 2.0'!K65&gt;=0.01),AND('Bitacora 2.0'!$C$1=Listas!$C$4,'Bitacora 2.0'!K65&gt;=0.01)),"SI ENTRAR","NO ENTRAR")))</f>
        <v/>
      </c>
      <c r="M65" s="65"/>
      <c r="N65" s="64"/>
      <c r="O65" s="64" t="str">
        <f>IF(AND(C65=Listas!$B$2,M65&gt;=40,M65&lt;45),E65,IF(AND(C65=Listas!$B$2,M65&gt;=45),((((M65/G65)-(40/G65))/100)+1)*E65,IF(AND(C65=Listas!$B$3,M65&gt;=40,M65&lt;45),E65,IF(AND(C65=Listas!$B$3,M65&gt;=45),(1-(((M65/G65)-(40/G65))/100))*E65,IF(AND(M65&lt;40,M65&gt;0),"NO MOVER","")))))</f>
        <v/>
      </c>
      <c r="P65" s="66"/>
      <c r="Q65" s="67" t="str">
        <f>IF($C$1=Listas!$C$2,IF(L65="NO ENTRAR",CONCATENATE(" Entrar con ",K65+10," y cerrar 10 inmendiatamente"),""),"")</f>
        <v/>
      </c>
      <c r="R65" s="3"/>
      <c r="S65" s="3"/>
    </row>
    <row r="66" ht="12.75" customHeight="1">
      <c r="A66" s="4"/>
      <c r="C66" s="68"/>
      <c r="D66" s="68"/>
      <c r="E66" s="69"/>
      <c r="F66" s="69"/>
      <c r="G66" s="69"/>
      <c r="H66" s="69"/>
      <c r="I66" s="69"/>
      <c r="J66" s="69"/>
      <c r="M66" s="3"/>
      <c r="N66" s="3"/>
      <c r="O66" s="3"/>
    </row>
    <row r="67" ht="12.75" customHeight="1">
      <c r="A67" s="4"/>
      <c r="C67" s="68"/>
      <c r="D67" s="68"/>
      <c r="E67" s="69"/>
      <c r="F67" s="69"/>
      <c r="G67" s="69"/>
      <c r="H67" s="69"/>
      <c r="I67" s="69"/>
      <c r="J67" s="69"/>
      <c r="M67" s="3"/>
      <c r="N67" s="3"/>
      <c r="O67" s="3"/>
    </row>
    <row r="68" ht="12.75" customHeight="1">
      <c r="A68" s="4"/>
      <c r="C68" s="68"/>
      <c r="D68" s="68"/>
      <c r="F68" s="2"/>
      <c r="G68" s="2"/>
      <c r="H68" s="2"/>
      <c r="I68" s="2"/>
      <c r="J68" s="2"/>
      <c r="M68" s="3"/>
      <c r="N68" s="3"/>
      <c r="O68" s="3"/>
    </row>
    <row r="69" ht="12.75" customHeight="1">
      <c r="A69" s="4"/>
      <c r="C69" s="68"/>
      <c r="D69" s="68"/>
      <c r="G69" s="3"/>
      <c r="J69" s="70"/>
      <c r="M69" s="3"/>
      <c r="N69" s="3"/>
      <c r="O69" s="3"/>
    </row>
    <row r="70" ht="12.75" customHeight="1">
      <c r="A70" s="4"/>
      <c r="C70" s="68"/>
      <c r="D70" s="68"/>
      <c r="G70" s="3"/>
      <c r="M70" s="3"/>
      <c r="N70" s="3"/>
      <c r="O70" s="3"/>
    </row>
    <row r="71" ht="12.75" customHeight="1">
      <c r="A71" s="4"/>
      <c r="C71" s="68"/>
      <c r="D71" s="68"/>
      <c r="G71" s="3"/>
      <c r="M71" s="3"/>
      <c r="N71" s="3"/>
      <c r="O71" s="3"/>
    </row>
    <row r="72" ht="12.75" customHeight="1">
      <c r="A72" s="4"/>
      <c r="C72" s="68"/>
      <c r="D72" s="68"/>
      <c r="G72" s="3"/>
      <c r="M72" s="3"/>
      <c r="N72" s="3"/>
      <c r="O72" s="3"/>
    </row>
    <row r="73" ht="12.75" customHeight="1">
      <c r="A73" s="4"/>
      <c r="C73" s="68"/>
      <c r="D73" s="68"/>
      <c r="G73" s="3"/>
      <c r="M73" s="3"/>
      <c r="N73" s="3"/>
      <c r="O73" s="3"/>
    </row>
    <row r="74" ht="12.75" customHeight="1">
      <c r="A74" s="4"/>
      <c r="C74" s="68"/>
      <c r="D74" s="68"/>
      <c r="G74" s="3"/>
      <c r="M74" s="3"/>
      <c r="N74" s="3"/>
      <c r="O74" s="3"/>
    </row>
    <row r="75" ht="12.75" customHeight="1">
      <c r="A75" s="4"/>
      <c r="C75" s="68"/>
      <c r="D75" s="68"/>
      <c r="G75" s="3"/>
      <c r="M75" s="3"/>
      <c r="N75" s="3"/>
      <c r="O75" s="3"/>
    </row>
    <row r="76" ht="12.75" customHeight="1">
      <c r="A76" s="4"/>
      <c r="C76" s="68"/>
      <c r="D76" s="68"/>
      <c r="G76" s="3"/>
      <c r="M76" s="3"/>
      <c r="N76" s="3"/>
      <c r="O76" s="3"/>
    </row>
    <row r="77" ht="12.75" customHeight="1">
      <c r="A77" s="4"/>
      <c r="C77" s="68"/>
      <c r="D77" s="68"/>
      <c r="G77" s="3"/>
      <c r="M77" s="3"/>
      <c r="N77" s="3"/>
      <c r="O77" s="3"/>
    </row>
    <row r="78" ht="12.75" customHeight="1">
      <c r="A78" s="4"/>
      <c r="C78" s="68"/>
      <c r="D78" s="68"/>
      <c r="G78" s="3"/>
      <c r="M78" s="3"/>
      <c r="N78" s="3"/>
      <c r="O78" s="3"/>
    </row>
    <row r="79" ht="12.75" customHeight="1">
      <c r="A79" s="4"/>
      <c r="C79" s="68"/>
      <c r="D79" s="68"/>
      <c r="G79" s="3"/>
      <c r="M79" s="3"/>
      <c r="N79" s="3"/>
      <c r="O79" s="3"/>
    </row>
    <row r="80" ht="12.75" customHeight="1">
      <c r="A80" s="4"/>
      <c r="C80" s="68"/>
      <c r="D80" s="68"/>
      <c r="G80" s="3"/>
      <c r="M80" s="3"/>
      <c r="N80" s="3"/>
      <c r="O80" s="3"/>
    </row>
    <row r="81" ht="12.75" customHeight="1">
      <c r="A81" s="4"/>
      <c r="C81" s="68"/>
      <c r="D81" s="68"/>
      <c r="G81" s="3"/>
      <c r="M81" s="3"/>
      <c r="N81" s="3"/>
      <c r="O81" s="3"/>
    </row>
    <row r="82" ht="12.75" customHeight="1">
      <c r="A82" s="4"/>
      <c r="C82" s="68"/>
      <c r="D82" s="68"/>
      <c r="G82" s="3"/>
      <c r="M82" s="3"/>
      <c r="N82" s="3"/>
      <c r="O82" s="3"/>
    </row>
    <row r="83" ht="12.75" customHeight="1">
      <c r="A83" s="4"/>
      <c r="C83" s="68"/>
      <c r="D83" s="68"/>
      <c r="G83" s="3"/>
      <c r="M83" s="3"/>
      <c r="N83" s="3"/>
      <c r="O83" s="3"/>
    </row>
    <row r="84" ht="12.75" customHeight="1">
      <c r="A84" s="4"/>
      <c r="C84" s="68"/>
      <c r="D84" s="68"/>
      <c r="G84" s="3"/>
      <c r="M84" s="3"/>
      <c r="N84" s="3"/>
      <c r="O84" s="3"/>
    </row>
    <row r="85" ht="12.75" customHeight="1">
      <c r="A85" s="4"/>
      <c r="C85" s="68"/>
      <c r="D85" s="68"/>
      <c r="G85" s="3"/>
      <c r="M85" s="3"/>
      <c r="N85" s="3"/>
      <c r="O85" s="3"/>
    </row>
    <row r="86" ht="12.75" customHeight="1">
      <c r="A86" s="4"/>
      <c r="C86" s="68"/>
      <c r="D86" s="68"/>
      <c r="G86" s="3"/>
      <c r="M86" s="3"/>
      <c r="N86" s="3"/>
      <c r="O86" s="3"/>
    </row>
    <row r="87" ht="12.75" customHeight="1">
      <c r="A87" s="4"/>
      <c r="C87" s="68"/>
      <c r="D87" s="68"/>
      <c r="G87" s="3"/>
      <c r="M87" s="3"/>
      <c r="N87" s="3"/>
      <c r="O87" s="3"/>
    </row>
    <row r="88" ht="12.75" customHeight="1">
      <c r="A88" s="4"/>
      <c r="C88" s="68"/>
      <c r="D88" s="68"/>
      <c r="G88" s="3"/>
      <c r="M88" s="3"/>
      <c r="N88" s="3"/>
      <c r="O88" s="3"/>
    </row>
    <row r="89" ht="12.75" customHeight="1">
      <c r="A89" s="4"/>
      <c r="C89" s="68"/>
      <c r="D89" s="68"/>
      <c r="G89" s="3"/>
      <c r="M89" s="3"/>
      <c r="N89" s="3"/>
      <c r="O89" s="3"/>
    </row>
    <row r="90" ht="12.75" customHeight="1">
      <c r="A90" s="4"/>
      <c r="C90" s="68"/>
      <c r="D90" s="68"/>
      <c r="G90" s="3"/>
      <c r="M90" s="3"/>
      <c r="N90" s="3"/>
      <c r="O90" s="3"/>
    </row>
    <row r="91" ht="12.75" customHeight="1">
      <c r="A91" s="4"/>
      <c r="C91" s="68"/>
      <c r="D91" s="68"/>
      <c r="G91" s="3"/>
      <c r="M91" s="3"/>
      <c r="N91" s="3"/>
      <c r="O91" s="3"/>
    </row>
    <row r="92" ht="12.75" customHeight="1">
      <c r="A92" s="4"/>
      <c r="C92" s="68"/>
      <c r="D92" s="68"/>
      <c r="G92" s="3"/>
      <c r="M92" s="3"/>
      <c r="N92" s="3"/>
      <c r="O92" s="3"/>
    </row>
    <row r="93" ht="12.75" customHeight="1">
      <c r="A93" s="4"/>
      <c r="C93" s="68"/>
      <c r="D93" s="68"/>
      <c r="G93" s="3"/>
      <c r="M93" s="3"/>
      <c r="N93" s="3"/>
      <c r="O93" s="3"/>
    </row>
    <row r="94" ht="12.75" customHeight="1">
      <c r="A94" s="4"/>
      <c r="C94" s="68"/>
      <c r="D94" s="68"/>
      <c r="G94" s="3"/>
      <c r="M94" s="3"/>
      <c r="N94" s="3"/>
      <c r="O94" s="3"/>
    </row>
    <row r="95" ht="12.75" customHeight="1">
      <c r="A95" s="4"/>
      <c r="C95" s="68"/>
      <c r="D95" s="68"/>
      <c r="G95" s="3"/>
      <c r="M95" s="3"/>
      <c r="N95" s="3"/>
      <c r="O95" s="3"/>
    </row>
    <row r="96" ht="12.75" customHeight="1">
      <c r="A96" s="4"/>
      <c r="C96" s="68"/>
      <c r="D96" s="68"/>
      <c r="G96" s="3"/>
      <c r="M96" s="3"/>
      <c r="N96" s="3"/>
      <c r="O96" s="3"/>
    </row>
    <row r="97" ht="12.75" customHeight="1">
      <c r="A97" s="4"/>
      <c r="C97" s="68"/>
      <c r="D97" s="68"/>
      <c r="G97" s="3"/>
      <c r="M97" s="3"/>
      <c r="N97" s="3"/>
      <c r="O97" s="3"/>
    </row>
    <row r="98" ht="12.75" customHeight="1">
      <c r="A98" s="4"/>
      <c r="C98" s="68"/>
      <c r="D98" s="68"/>
      <c r="G98" s="3"/>
      <c r="M98" s="3"/>
      <c r="N98" s="3"/>
      <c r="O98" s="3"/>
    </row>
    <row r="99" ht="12.75" customHeight="1">
      <c r="A99" s="4"/>
      <c r="C99" s="68"/>
      <c r="D99" s="68"/>
      <c r="G99" s="3"/>
      <c r="M99" s="3"/>
      <c r="N99" s="3"/>
      <c r="O99" s="3"/>
    </row>
    <row r="100" ht="12.75" customHeight="1">
      <c r="A100" s="4"/>
      <c r="C100" s="68"/>
      <c r="D100" s="68"/>
      <c r="G100" s="3"/>
      <c r="M100" s="3"/>
      <c r="N100" s="3"/>
      <c r="O100" s="3"/>
    </row>
    <row r="101" ht="12.75" customHeight="1">
      <c r="A101" s="4"/>
      <c r="C101" s="68"/>
      <c r="D101" s="68"/>
      <c r="G101" s="3"/>
      <c r="M101" s="3"/>
      <c r="N101" s="3"/>
      <c r="O101" s="3"/>
    </row>
    <row r="102" ht="12.75" customHeight="1">
      <c r="A102" s="4"/>
      <c r="C102" s="68"/>
      <c r="D102" s="68"/>
      <c r="G102" s="3"/>
      <c r="M102" s="3"/>
      <c r="N102" s="3"/>
      <c r="O102" s="3"/>
    </row>
    <row r="103" ht="12.75" customHeight="1">
      <c r="A103" s="4"/>
      <c r="C103" s="68"/>
      <c r="D103" s="68"/>
      <c r="G103" s="3"/>
      <c r="M103" s="3"/>
      <c r="N103" s="3"/>
      <c r="O103" s="3"/>
    </row>
    <row r="104" ht="12.75" customHeight="1">
      <c r="A104" s="4"/>
      <c r="C104" s="68"/>
      <c r="D104" s="68"/>
      <c r="G104" s="3"/>
      <c r="M104" s="3"/>
      <c r="N104" s="3"/>
      <c r="O104" s="3"/>
    </row>
    <row r="105" ht="12.75" customHeight="1">
      <c r="A105" s="4"/>
      <c r="C105" s="68"/>
      <c r="D105" s="68"/>
      <c r="G105" s="3"/>
      <c r="M105" s="3"/>
      <c r="N105" s="3"/>
      <c r="O105" s="3"/>
    </row>
    <row r="106" ht="12.75" customHeight="1">
      <c r="A106" s="4"/>
      <c r="C106" s="68"/>
      <c r="D106" s="68"/>
      <c r="G106" s="3"/>
      <c r="M106" s="3"/>
      <c r="N106" s="3"/>
      <c r="O106" s="3"/>
    </row>
    <row r="107" ht="12.75" customHeight="1">
      <c r="A107" s="4"/>
      <c r="C107" s="68"/>
      <c r="D107" s="68"/>
      <c r="G107" s="3"/>
      <c r="M107" s="3"/>
      <c r="N107" s="3"/>
      <c r="O107" s="3"/>
    </row>
    <row r="108" ht="12.75" customHeight="1">
      <c r="A108" s="4"/>
      <c r="C108" s="68"/>
      <c r="D108" s="68"/>
      <c r="G108" s="3"/>
      <c r="M108" s="3"/>
      <c r="N108" s="3"/>
      <c r="O108" s="3"/>
    </row>
    <row r="109" ht="12.75" customHeight="1">
      <c r="A109" s="4"/>
      <c r="C109" s="68"/>
      <c r="D109" s="68"/>
      <c r="G109" s="3"/>
      <c r="M109" s="3"/>
      <c r="N109" s="3"/>
      <c r="O109" s="3"/>
    </row>
    <row r="110" ht="12.75" customHeight="1">
      <c r="A110" s="4"/>
      <c r="C110" s="68"/>
      <c r="D110" s="68"/>
      <c r="G110" s="3"/>
      <c r="M110" s="3"/>
      <c r="N110" s="3"/>
      <c r="O110" s="3"/>
    </row>
    <row r="111" ht="12.75" customHeight="1">
      <c r="A111" s="4"/>
      <c r="C111" s="68"/>
      <c r="D111" s="68"/>
      <c r="G111" s="3"/>
      <c r="M111" s="3"/>
      <c r="N111" s="3"/>
      <c r="O111" s="3"/>
    </row>
    <row r="112" ht="12.75" customHeight="1">
      <c r="A112" s="4"/>
      <c r="C112" s="68"/>
      <c r="D112" s="68"/>
      <c r="G112" s="3"/>
      <c r="M112" s="3"/>
      <c r="N112" s="3"/>
      <c r="O112" s="3"/>
    </row>
    <row r="113" ht="12.75" customHeight="1">
      <c r="A113" s="4"/>
      <c r="C113" s="68"/>
      <c r="D113" s="68"/>
      <c r="G113" s="3"/>
      <c r="M113" s="3"/>
      <c r="N113" s="3"/>
      <c r="O113" s="3"/>
    </row>
    <row r="114" ht="12.75" customHeight="1">
      <c r="A114" s="4"/>
      <c r="C114" s="68"/>
      <c r="D114" s="68"/>
      <c r="G114" s="3"/>
      <c r="M114" s="3"/>
      <c r="N114" s="3"/>
      <c r="O114" s="3"/>
    </row>
    <row r="115" ht="12.75" customHeight="1">
      <c r="A115" s="4"/>
      <c r="C115" s="68"/>
      <c r="D115" s="68"/>
      <c r="G115" s="3"/>
      <c r="M115" s="3"/>
      <c r="N115" s="3"/>
      <c r="O115" s="3"/>
    </row>
    <row r="116" ht="12.75" customHeight="1">
      <c r="A116" s="4"/>
      <c r="C116" s="68"/>
      <c r="D116" s="68"/>
      <c r="G116" s="3"/>
      <c r="M116" s="3"/>
      <c r="N116" s="3"/>
      <c r="O116" s="3"/>
    </row>
    <row r="117" ht="12.75" customHeight="1">
      <c r="A117" s="4"/>
      <c r="C117" s="68"/>
      <c r="D117" s="68"/>
      <c r="G117" s="3"/>
      <c r="M117" s="3"/>
      <c r="N117" s="3"/>
      <c r="O117" s="3"/>
    </row>
    <row r="118" ht="12.75" customHeight="1">
      <c r="A118" s="4"/>
      <c r="C118" s="68"/>
      <c r="D118" s="68"/>
      <c r="G118" s="3"/>
      <c r="M118" s="3"/>
      <c r="N118" s="3"/>
      <c r="O118" s="3"/>
    </row>
    <row r="119" ht="12.75" customHeight="1">
      <c r="A119" s="4"/>
      <c r="C119" s="68"/>
      <c r="D119" s="68"/>
      <c r="G119" s="3"/>
      <c r="M119" s="3"/>
      <c r="N119" s="3"/>
      <c r="O119" s="3"/>
    </row>
    <row r="120" ht="12.75" customHeight="1">
      <c r="A120" s="4"/>
      <c r="C120" s="68"/>
      <c r="D120" s="68"/>
      <c r="G120" s="3"/>
      <c r="M120" s="3"/>
      <c r="N120" s="3"/>
      <c r="O120" s="3"/>
    </row>
    <row r="121" ht="12.75" customHeight="1">
      <c r="A121" s="4"/>
      <c r="C121" s="68"/>
      <c r="D121" s="68"/>
      <c r="G121" s="3"/>
      <c r="M121" s="3"/>
      <c r="N121" s="3"/>
      <c r="O121" s="3"/>
    </row>
    <row r="122" ht="12.75" customHeight="1">
      <c r="A122" s="4"/>
      <c r="C122" s="68"/>
      <c r="D122" s="68"/>
      <c r="G122" s="3"/>
      <c r="M122" s="3"/>
      <c r="N122" s="3"/>
      <c r="O122" s="3"/>
    </row>
    <row r="123" ht="12.75" customHeight="1">
      <c r="A123" s="4"/>
      <c r="C123" s="68"/>
      <c r="D123" s="68"/>
      <c r="G123" s="3"/>
      <c r="M123" s="3"/>
      <c r="N123" s="3"/>
      <c r="O123" s="3"/>
    </row>
    <row r="124" ht="12.75" customHeight="1">
      <c r="A124" s="4"/>
      <c r="C124" s="68"/>
      <c r="D124" s="68"/>
      <c r="G124" s="3"/>
      <c r="M124" s="3"/>
      <c r="N124" s="3"/>
      <c r="O124" s="3"/>
    </row>
    <row r="125" ht="12.75" customHeight="1">
      <c r="A125" s="4"/>
      <c r="C125" s="68"/>
      <c r="D125" s="68"/>
      <c r="G125" s="3"/>
      <c r="M125" s="3"/>
      <c r="N125" s="3"/>
      <c r="O125" s="3"/>
    </row>
    <row r="126" ht="12.75" customHeight="1">
      <c r="A126" s="4"/>
      <c r="C126" s="68"/>
      <c r="D126" s="68"/>
      <c r="G126" s="3"/>
      <c r="M126" s="3"/>
      <c r="N126" s="3"/>
      <c r="O126" s="3"/>
    </row>
    <row r="127" ht="12.75" customHeight="1">
      <c r="A127" s="4"/>
      <c r="C127" s="68"/>
      <c r="D127" s="68"/>
      <c r="G127" s="3"/>
      <c r="M127" s="3"/>
      <c r="N127" s="3"/>
      <c r="O127" s="3"/>
    </row>
    <row r="128" ht="12.75" customHeight="1">
      <c r="A128" s="4"/>
      <c r="C128" s="68"/>
      <c r="D128" s="68"/>
      <c r="G128" s="3"/>
      <c r="M128" s="3"/>
      <c r="N128" s="3"/>
      <c r="O128" s="3"/>
    </row>
    <row r="129" ht="12.75" customHeight="1">
      <c r="A129" s="4"/>
      <c r="C129" s="68"/>
      <c r="D129" s="68"/>
      <c r="G129" s="3"/>
      <c r="M129" s="3"/>
      <c r="N129" s="3"/>
      <c r="O129" s="3"/>
    </row>
    <row r="130" ht="12.75" customHeight="1">
      <c r="A130" s="4"/>
      <c r="C130" s="68"/>
      <c r="D130" s="68"/>
      <c r="G130" s="3"/>
      <c r="M130" s="3"/>
      <c r="N130" s="3"/>
      <c r="O130" s="3"/>
    </row>
    <row r="131" ht="12.75" customHeight="1">
      <c r="A131" s="4"/>
      <c r="C131" s="68"/>
      <c r="D131" s="68"/>
      <c r="G131" s="3"/>
      <c r="M131" s="3"/>
      <c r="N131" s="3"/>
      <c r="O131" s="3"/>
    </row>
    <row r="132" ht="12.75" customHeight="1">
      <c r="A132" s="4"/>
      <c r="C132" s="68"/>
      <c r="D132" s="68"/>
      <c r="G132" s="3"/>
      <c r="M132" s="3"/>
      <c r="N132" s="3"/>
      <c r="O132" s="3"/>
    </row>
    <row r="133" ht="12.75" customHeight="1">
      <c r="A133" s="4"/>
      <c r="C133" s="68"/>
      <c r="D133" s="68"/>
      <c r="G133" s="3"/>
      <c r="M133" s="3"/>
      <c r="N133" s="3"/>
      <c r="O133" s="3"/>
    </row>
    <row r="134" ht="12.75" customHeight="1">
      <c r="A134" s="4"/>
      <c r="C134" s="68"/>
      <c r="D134" s="68"/>
      <c r="G134" s="3"/>
      <c r="M134" s="3"/>
      <c r="N134" s="3"/>
      <c r="O134" s="3"/>
    </row>
    <row r="135" ht="12.75" customHeight="1">
      <c r="A135" s="4"/>
      <c r="C135" s="68"/>
      <c r="D135" s="68"/>
      <c r="G135" s="3"/>
      <c r="M135" s="3"/>
      <c r="N135" s="3"/>
      <c r="O135" s="3"/>
    </row>
    <row r="136" ht="12.75" customHeight="1">
      <c r="A136" s="4"/>
      <c r="C136" s="68"/>
      <c r="D136" s="68"/>
      <c r="G136" s="3"/>
      <c r="M136" s="3"/>
      <c r="N136" s="3"/>
      <c r="O136" s="3"/>
    </row>
    <row r="137" ht="12.75" customHeight="1">
      <c r="A137" s="4"/>
      <c r="C137" s="68"/>
      <c r="D137" s="68"/>
      <c r="G137" s="3"/>
      <c r="M137" s="3"/>
      <c r="N137" s="3"/>
      <c r="O137" s="3"/>
    </row>
    <row r="138" ht="12.75" customHeight="1">
      <c r="A138" s="4"/>
      <c r="C138" s="68"/>
      <c r="D138" s="68"/>
      <c r="G138" s="3"/>
      <c r="M138" s="3"/>
      <c r="N138" s="3"/>
      <c r="O138" s="3"/>
    </row>
    <row r="139" ht="12.75" customHeight="1">
      <c r="A139" s="4"/>
      <c r="C139" s="68"/>
      <c r="D139" s="68"/>
      <c r="G139" s="3"/>
      <c r="M139" s="3"/>
      <c r="N139" s="3"/>
      <c r="O139" s="3"/>
    </row>
    <row r="140" ht="12.75" customHeight="1">
      <c r="A140" s="4"/>
      <c r="C140" s="68"/>
      <c r="D140" s="68"/>
      <c r="G140" s="3"/>
      <c r="M140" s="3"/>
      <c r="N140" s="3"/>
      <c r="O140" s="3"/>
    </row>
    <row r="141" ht="12.75" customHeight="1">
      <c r="A141" s="4"/>
      <c r="C141" s="68"/>
      <c r="D141" s="68"/>
      <c r="G141" s="3"/>
      <c r="M141" s="3"/>
      <c r="N141" s="3"/>
      <c r="O141" s="3"/>
    </row>
    <row r="142" ht="12.75" customHeight="1">
      <c r="A142" s="4"/>
      <c r="C142" s="68"/>
      <c r="D142" s="68"/>
      <c r="G142" s="3"/>
      <c r="M142" s="3"/>
      <c r="N142" s="3"/>
      <c r="O142" s="3"/>
    </row>
    <row r="143" ht="12.75" customHeight="1">
      <c r="A143" s="4"/>
      <c r="C143" s="68"/>
      <c r="D143" s="68"/>
      <c r="G143" s="3"/>
      <c r="M143" s="3"/>
      <c r="N143" s="3"/>
      <c r="O143" s="3"/>
    </row>
    <row r="144" ht="12.75" customHeight="1">
      <c r="A144" s="4"/>
      <c r="C144" s="68"/>
      <c r="D144" s="68"/>
      <c r="G144" s="3"/>
      <c r="M144" s="3"/>
      <c r="N144" s="3"/>
      <c r="O144" s="3"/>
    </row>
    <row r="145" ht="12.75" customHeight="1">
      <c r="A145" s="4"/>
      <c r="C145" s="68"/>
      <c r="D145" s="68"/>
      <c r="G145" s="3"/>
      <c r="M145" s="3"/>
      <c r="N145" s="3"/>
      <c r="O145" s="3"/>
    </row>
    <row r="146" ht="12.75" customHeight="1">
      <c r="A146" s="4"/>
      <c r="C146" s="68"/>
      <c r="D146" s="68"/>
      <c r="G146" s="3"/>
      <c r="M146" s="3"/>
      <c r="N146" s="3"/>
      <c r="O146" s="3"/>
    </row>
    <row r="147" ht="12.75" customHeight="1">
      <c r="A147" s="4"/>
      <c r="C147" s="68"/>
      <c r="D147" s="68"/>
      <c r="G147" s="3"/>
      <c r="M147" s="3"/>
      <c r="N147" s="3"/>
      <c r="O147" s="3"/>
    </row>
    <row r="148" ht="12.75" customHeight="1">
      <c r="A148" s="4"/>
      <c r="C148" s="68"/>
      <c r="D148" s="68"/>
      <c r="G148" s="3"/>
      <c r="M148" s="3"/>
      <c r="N148" s="3"/>
      <c r="O148" s="3"/>
    </row>
    <row r="149" ht="12.75" customHeight="1">
      <c r="A149" s="4"/>
      <c r="C149" s="68"/>
      <c r="D149" s="68"/>
      <c r="G149" s="3"/>
      <c r="M149" s="3"/>
      <c r="N149" s="3"/>
      <c r="O149" s="3"/>
    </row>
    <row r="150" ht="12.75" customHeight="1">
      <c r="A150" s="4"/>
      <c r="C150" s="68"/>
      <c r="D150" s="68"/>
      <c r="G150" s="3"/>
      <c r="M150" s="3"/>
      <c r="N150" s="3"/>
      <c r="O150" s="3"/>
    </row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</sheetData>
  <mergeCells count="33">
    <mergeCell ref="P10:P11"/>
    <mergeCell ref="Q10:Q11"/>
    <mergeCell ref="G2:H2"/>
    <mergeCell ref="J10:J11"/>
    <mergeCell ref="K10:K11"/>
    <mergeCell ref="L10:L11"/>
    <mergeCell ref="M10:M11"/>
    <mergeCell ref="N10:N11"/>
    <mergeCell ref="O10:O11"/>
    <mergeCell ref="I10:I11"/>
    <mergeCell ref="D10:D11"/>
    <mergeCell ref="E10:E11"/>
    <mergeCell ref="G10:G11"/>
    <mergeCell ref="H10:H11"/>
    <mergeCell ref="F10:F11"/>
    <mergeCell ref="A9:C9"/>
    <mergeCell ref="A10:A11"/>
    <mergeCell ref="B10:B11"/>
    <mergeCell ref="C10:C11"/>
    <mergeCell ref="D9:E9"/>
    <mergeCell ref="A6:C6"/>
    <mergeCell ref="D6:E6"/>
    <mergeCell ref="A7:C7"/>
    <mergeCell ref="D7:E7"/>
    <mergeCell ref="A8:C8"/>
    <mergeCell ref="D8:E8"/>
    <mergeCell ref="A1:B1"/>
    <mergeCell ref="C1:D1"/>
    <mergeCell ref="A2:B2"/>
    <mergeCell ref="C2:D2"/>
    <mergeCell ref="A3:B3"/>
    <mergeCell ref="C3:D3"/>
    <mergeCell ref="A5:E5"/>
  </mergeCells>
  <conditionalFormatting sqref="L12:O65">
    <cfRule type="containsText" dxfId="1" priority="1" operator="containsText" text="NO ENTRAR">
      <formula>NOT(ISERROR(SEARCH(("NO ENTRAR"),(L12))))</formula>
    </cfRule>
  </conditionalFormatting>
  <conditionalFormatting sqref="L12:O65">
    <cfRule type="containsText" dxfId="0" priority="2" operator="containsText" text="SI ENTRAR">
      <formula>NOT(ISERROR(SEARCH(("SI ENTRAR"),(L12))))</formula>
    </cfRule>
  </conditionalFormatting>
  <conditionalFormatting sqref="H12:H65">
    <cfRule type="cellIs" dxfId="1" priority="3" operator="lessThan">
      <formula>0</formula>
    </cfRule>
  </conditionalFormatting>
  <dataValidations>
    <dataValidation type="list" allowBlank="1" showErrorMessage="1" sqref="D12:D65">
      <formula1>Listas!$A$2:$A$13</formula1>
    </dataValidation>
    <dataValidation type="list" allowBlank="1" showErrorMessage="1" sqref="C1">
      <formula1>Listas!$C$2:$C$4</formula1>
    </dataValidation>
    <dataValidation type="list" allowBlank="1" showErrorMessage="1" sqref="C12:C65">
      <formula1>Listas!$B$2:$B$3</formula1>
    </dataValidation>
    <dataValidation type="list" allowBlank="1" showErrorMessage="1" sqref="N12:N65">
      <formula1>Listas!$D$2:$D$4</formula1>
    </dataValidation>
  </dataValidation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2020-06-10T02:28:39Z</dcterms:created>
  <dc:creator>user</dc:creator>
</cp:coreProperties>
</file>